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oblem 1" sheetId="1" r:id="rId1"/>
    <sheet name="Problem 2" sheetId="2" r:id="rId2"/>
    <sheet name="Problem 3" sheetId="3" r:id="rId3"/>
  </sheets>
  <definedNames/>
  <calcPr fullCalcOnLoad="1"/>
</workbook>
</file>

<file path=xl/sharedStrings.xml><?xml version="1.0" encoding="utf-8"?>
<sst xmlns="http://schemas.openxmlformats.org/spreadsheetml/2006/main" count="89" uniqueCount="48">
  <si>
    <t>Height Above Roadway(m)</t>
  </si>
  <si>
    <t>Prob of damage in a year</t>
  </si>
  <si>
    <t>Damage cost</t>
  </si>
  <si>
    <t>Expected value of damage per yr</t>
  </si>
  <si>
    <t>Initial Cost</t>
  </si>
  <si>
    <t>Total Expected Annual Cost</t>
  </si>
  <si>
    <t>Expected [Net Present Cost]</t>
  </si>
  <si>
    <t>The probability of damage for height 0 is a lower bound.  It will be at least as big as the probability the flood will exceed 2m.</t>
  </si>
  <si>
    <t>So, if we don't build anything, the E[annual cost] will be at least 100,000 and the E[Net Present Cost] at least 830k.</t>
  </si>
  <si>
    <t>Since we can do better than these lower bounds, we should build the embankment.</t>
  </si>
  <si>
    <t>With no embankment, the expected annual cost of damage would be even more than the lowest total expected annual cost of building an embankment</t>
  </si>
  <si>
    <t>Conclusion: Embankment of 3 meters should be built.</t>
  </si>
  <si>
    <t>Spreadsheet adapted from the one by Quang Le and Isaiah Liao.</t>
  </si>
  <si>
    <t>Problem 2</t>
  </si>
  <si>
    <t>Alternative 1: Do Nothing</t>
  </si>
  <si>
    <t>Probability</t>
  </si>
  <si>
    <t>Cost</t>
  </si>
  <si>
    <t>Expected Annual Cost of Damage</t>
  </si>
  <si>
    <t>E [PV of Cost of Damage]</t>
  </si>
  <si>
    <t>No Flooding</t>
  </si>
  <si>
    <t>Moderate Flooding</t>
  </si>
  <si>
    <t>Severe Flooding</t>
  </si>
  <si>
    <t>Total Expected Annual Cost:</t>
  </si>
  <si>
    <t>E[ Net Present Cost]</t>
  </si>
  <si>
    <t>Alternative 2: Minor Alterations</t>
  </si>
  <si>
    <t>Interest</t>
  </si>
  <si>
    <t>Years</t>
  </si>
  <si>
    <t>Capital Yearly Cost</t>
  </si>
  <si>
    <t>Total Expected Yearly Cost</t>
  </si>
  <si>
    <t>Alternative 3: Major Alterations</t>
  </si>
  <si>
    <t>Conclusion: Modifying the factory to withstand a severe flood without damage is the best choice because of the least expected yearly cost or the least expected net present cost</t>
  </si>
  <si>
    <t>Problem 3</t>
  </si>
  <si>
    <t>Buy the car and keep</t>
  </si>
  <si>
    <t>Buy the car and sell</t>
  </si>
  <si>
    <t>Purchase Price</t>
  </si>
  <si>
    <t>Sell price of car</t>
  </si>
  <si>
    <t>Net Present Cost</t>
  </si>
  <si>
    <t>Present value of selling price</t>
  </si>
  <si>
    <t>Lease the car and not buy</t>
  </si>
  <si>
    <t>Lease the car and buy</t>
  </si>
  <si>
    <t>Monthly Least Amount</t>
  </si>
  <si>
    <t>Purchase price of car</t>
  </si>
  <si>
    <t>Months</t>
  </si>
  <si>
    <t>Present value of purchase price</t>
  </si>
  <si>
    <t>Net Present Cost of Lease Payments</t>
  </si>
  <si>
    <t>You should lease the car now.  It's cheaper even if you want to buy the car later.</t>
  </si>
  <si>
    <t>Part B</t>
  </si>
  <si>
    <t>You should take the lease. It's cheaper even if you want to buy the car later.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</si>
</sst>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0"/>
    <numFmt numFmtId="166" formatCode="_(\$* #,##0.00_);_(\$* \(#,##0.00\);_(\$* \-??_);_(@_)"/>
    <numFmt numFmtId="167" formatCode="[$$-409]#,##0;[RED]\-[$$-409]#,##0"/>
    <numFmt numFmtId="168" formatCode="0.0"/>
    <numFmt numFmtId="169" formatCode="\$#,##0.00_);[RED]&quot;($&quot;#,##0.00\)"/>
    <numFmt numFmtId="170" formatCode="0%"/>
  </numFmts>
  <fonts count="1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5">
    <xf numFmtId="164" fontId="0" fillId="0" borderId="0" xfId="0" applyAlignment="1">
      <alignment/>
    </xf>
    <xf numFmtId="164" fontId="0" fillId="0" borderId="0" xfId="0" applyFont="1" applyAlignment="1">
      <alignment horizontal="center" vertical="center" wrapText="1"/>
    </xf>
    <xf numFmtId="164" fontId="0" fillId="0" borderId="0" xfId="0" applyFont="1" applyAlignment="1">
      <alignment horizontal="center" wrapText="1"/>
    </xf>
    <xf numFmtId="164" fontId="0" fillId="0" borderId="0" xfId="0" applyAlignment="1">
      <alignment horizontal="right" vertical="center" wrapText="1"/>
    </xf>
    <xf numFmtId="165" fontId="0" fillId="0" borderId="0" xfId="0" applyNumberFormat="1" applyAlignment="1">
      <alignment horizontal="right" vertical="center" wrapText="1"/>
    </xf>
    <xf numFmtId="167" fontId="0" fillId="0" borderId="0" xfId="17" applyNumberFormat="1" applyFont="1" applyFill="1" applyBorder="1" applyAlignment="1" applyProtection="1">
      <alignment/>
      <protection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 horizontal="left" vertical="center"/>
    </xf>
    <xf numFmtId="164" fontId="0" fillId="0" borderId="0" xfId="0" applyNumberFormat="1" applyAlignment="1">
      <alignment/>
    </xf>
    <xf numFmtId="169" fontId="0" fillId="0" borderId="0" xfId="0" applyNumberFormat="1" applyAlignment="1">
      <alignment/>
    </xf>
    <xf numFmtId="164" fontId="16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wrapText="1"/>
    </xf>
    <xf numFmtId="164" fontId="18" fillId="0" borderId="0" xfId="0" applyFont="1" applyAlignment="1">
      <alignment/>
    </xf>
    <xf numFmtId="166" fontId="18" fillId="0" borderId="0" xfId="0" applyNumberFormat="1" applyFont="1" applyAlignment="1">
      <alignment/>
    </xf>
    <xf numFmtId="167" fontId="18" fillId="0" borderId="0" xfId="0" applyNumberFormat="1" applyFont="1" applyAlignment="1">
      <alignment/>
    </xf>
    <xf numFmtId="166" fontId="0" fillId="0" borderId="0" xfId="17" applyFont="1" applyFill="1" applyBorder="1" applyAlignment="1" applyProtection="1">
      <alignment/>
      <protection/>
    </xf>
    <xf numFmtId="166" fontId="0" fillId="0" borderId="0" xfId="0" applyNumberFormat="1" applyAlignment="1">
      <alignment/>
    </xf>
    <xf numFmtId="170" fontId="0" fillId="0" borderId="0" xfId="0" applyNumberFormat="1" applyAlignment="1">
      <alignment/>
    </xf>
    <xf numFmtId="164" fontId="0" fillId="0" borderId="0" xfId="0" applyFont="1" applyBorder="1" applyAlignment="1">
      <alignment vertical="top" wrapText="1"/>
    </xf>
    <xf numFmtId="167" fontId="16" fillId="0" borderId="0" xfId="19" applyNumberFormat="1" applyFont="1" applyFill="1" applyBorder="1" applyAlignment="1" applyProtection="1">
      <alignment/>
      <protection/>
    </xf>
    <xf numFmtId="167" fontId="16" fillId="0" borderId="0" xfId="0" applyNumberFormat="1" applyFont="1" applyAlignment="1">
      <alignment/>
    </xf>
    <xf numFmtId="167" fontId="16" fillId="0" borderId="0" xfId="17" applyNumberFormat="1" applyFont="1" applyFill="1" applyBorder="1" applyAlignment="1" applyProtection="1">
      <alignment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tabSelected="1" zoomScale="120" zoomScaleNormal="120" workbookViewId="0" topLeftCell="A1">
      <selection activeCell="A18" sqref="A18"/>
    </sheetView>
  </sheetViews>
  <sheetFormatPr defaultColWidth="9.140625" defaultRowHeight="15"/>
  <cols>
    <col min="1" max="1" width="15.140625" style="0" customWidth="1"/>
    <col min="2" max="2" width="15.00390625" style="0" customWidth="1"/>
    <col min="3" max="3" width="13.28125" style="0" customWidth="1"/>
    <col min="4" max="4" width="14.57421875" style="0" customWidth="1"/>
    <col min="5" max="5" width="13.28125" style="0" customWidth="1"/>
    <col min="6" max="6" width="14.28125" style="0" customWidth="1"/>
    <col min="7" max="7" width="12.28125" style="0" customWidth="1"/>
  </cols>
  <sheetData>
    <row r="2" spans="1:7" ht="27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</row>
    <row r="3" spans="1:7" ht="14.25">
      <c r="A3" s="3">
        <v>0</v>
      </c>
      <c r="B3" s="4">
        <f>1/3</f>
        <v>0.3333333333333333</v>
      </c>
      <c r="C3" s="5">
        <v>300000</v>
      </c>
      <c r="D3" s="6">
        <f>B3*C3</f>
        <v>100000</v>
      </c>
      <c r="E3" s="1">
        <v>0</v>
      </c>
      <c r="F3" s="6">
        <f>D3+-PMT(12%,50,E3)</f>
        <v>100000</v>
      </c>
      <c r="G3" s="6">
        <f>E3-PV(12%,50,D3)</f>
        <v>830449.8488385497</v>
      </c>
    </row>
    <row r="4" spans="1:7" ht="12.75">
      <c r="A4" s="7">
        <v>2</v>
      </c>
      <c r="B4" s="8">
        <f>1/3</f>
        <v>0.3333333333333333</v>
      </c>
      <c r="C4" s="5">
        <v>300000</v>
      </c>
      <c r="D4" s="6">
        <f>B4*C4</f>
        <v>100000</v>
      </c>
      <c r="E4" s="5">
        <v>100000</v>
      </c>
      <c r="F4" s="6">
        <f>D4+-PMT(12%,50,E4)</f>
        <v>112041.66634985339</v>
      </c>
      <c r="G4" s="6">
        <f>E4-PV(12%,50,D4)</f>
        <v>930449.8488385497</v>
      </c>
    </row>
    <row r="5" spans="1:7" ht="12.75">
      <c r="A5" s="7">
        <v>2.5</v>
      </c>
      <c r="B5" s="8">
        <f>1/8</f>
        <v>0.125</v>
      </c>
      <c r="C5" s="5">
        <v>300000</v>
      </c>
      <c r="D5" s="6">
        <f>B5*C5</f>
        <v>37500</v>
      </c>
      <c r="E5" s="5">
        <v>165000</v>
      </c>
      <c r="F5" s="6">
        <f>D5+-PMT(12%,50,E5)</f>
        <v>57368.7494772581</v>
      </c>
      <c r="G5" s="6">
        <f>E5-PV(12%,50,D5)</f>
        <v>476418.69331445615</v>
      </c>
    </row>
    <row r="6" spans="1:7" ht="12.75">
      <c r="A6" s="7">
        <v>3</v>
      </c>
      <c r="B6" s="8">
        <f>1/25</f>
        <v>0.04</v>
      </c>
      <c r="C6" s="5">
        <v>300000</v>
      </c>
      <c r="D6" s="6">
        <f>B6*C6</f>
        <v>12000</v>
      </c>
      <c r="E6" s="5">
        <v>300000</v>
      </c>
      <c r="F6" s="6">
        <f>D6+-PMT(12%,50,E6)</f>
        <v>48124.999049560174</v>
      </c>
      <c r="G6" s="6">
        <f>E6-PV(12%,50,D6)</f>
        <v>399653.98186062597</v>
      </c>
    </row>
    <row r="7" spans="1:7" ht="12.75">
      <c r="A7" s="7">
        <v>3.5</v>
      </c>
      <c r="B7" s="8">
        <f>1/50</f>
        <v>0.02</v>
      </c>
      <c r="C7" s="5">
        <v>300000</v>
      </c>
      <c r="D7" s="6">
        <f>B7*C7</f>
        <v>6000</v>
      </c>
      <c r="E7" s="5">
        <v>400000</v>
      </c>
      <c r="F7" s="6">
        <f>D7+-PMT(12%,50,E7)</f>
        <v>54166.66539941357</v>
      </c>
      <c r="G7" s="6">
        <f>E7-PV(12%,50,D7)</f>
        <v>449826.990930313</v>
      </c>
    </row>
    <row r="8" spans="1:7" ht="12.75">
      <c r="A8" s="7">
        <v>4</v>
      </c>
      <c r="B8" s="8">
        <f>1/100</f>
        <v>0.01</v>
      </c>
      <c r="C8" s="5">
        <v>300000</v>
      </c>
      <c r="D8" s="6">
        <f>B8*C8</f>
        <v>3000</v>
      </c>
      <c r="E8" s="5">
        <v>550000</v>
      </c>
      <c r="F8" s="6">
        <f>D8+-PMT(12%,50,E8)</f>
        <v>69229.16492419365</v>
      </c>
      <c r="G8" s="6">
        <f>E8-PV(12%,50,D8)</f>
        <v>574913.4954651565</v>
      </c>
    </row>
    <row r="10" spans="1:2" ht="12.75">
      <c r="A10" s="9" t="s">
        <v>7</v>
      </c>
      <c r="B10" s="10"/>
    </row>
    <row r="11" ht="12.75">
      <c r="A11" t="s">
        <v>8</v>
      </c>
    </row>
    <row r="12" ht="12.75">
      <c r="A12" t="s">
        <v>9</v>
      </c>
    </row>
    <row r="13" ht="12.75">
      <c r="A13" t="s">
        <v>10</v>
      </c>
    </row>
    <row r="14" ht="12.75">
      <c r="F14" s="11"/>
    </row>
    <row r="15" spans="1:6" ht="12.75">
      <c r="A15" t="s">
        <v>11</v>
      </c>
      <c r="F15" s="11"/>
    </row>
    <row r="18" ht="14.25">
      <c r="A18" t="s">
        <v>12</v>
      </c>
    </row>
    <row r="23" ht="12.75">
      <c r="B23" s="11"/>
    </row>
    <row r="24" ht="12.75">
      <c r="B24" s="11"/>
    </row>
  </sheetData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zoomScale="120" zoomScaleNormal="120" workbookViewId="0" topLeftCell="A17">
      <selection activeCell="A39" sqref="A39"/>
    </sheetView>
  </sheetViews>
  <sheetFormatPr defaultColWidth="9.140625" defaultRowHeight="15"/>
  <cols>
    <col min="1" max="1" width="29.8515625" style="0" customWidth="1"/>
    <col min="2" max="2" width="13.140625" style="0" customWidth="1"/>
    <col min="3" max="3" width="15.8515625" style="0" customWidth="1"/>
    <col min="4" max="4" width="18.140625" style="0" customWidth="1"/>
    <col min="5" max="5" width="12.7109375" style="0" customWidth="1"/>
  </cols>
  <sheetData>
    <row r="1" ht="12.75">
      <c r="A1" t="s">
        <v>13</v>
      </c>
    </row>
    <row r="2" ht="12.75">
      <c r="A2" s="12" t="s">
        <v>14</v>
      </c>
    </row>
    <row r="3" spans="2:5" ht="30" customHeight="1">
      <c r="B3" s="13" t="s">
        <v>15</v>
      </c>
      <c r="C3" s="13" t="s">
        <v>16</v>
      </c>
      <c r="D3" s="2" t="s">
        <v>17</v>
      </c>
      <c r="E3" s="14" t="s">
        <v>18</v>
      </c>
    </row>
    <row r="4" spans="1:5" ht="12.75">
      <c r="A4" t="s">
        <v>19</v>
      </c>
      <c r="B4">
        <v>0.7</v>
      </c>
      <c r="C4" s="5">
        <v>0</v>
      </c>
      <c r="D4" s="6">
        <f>C4*B4</f>
        <v>0</v>
      </c>
      <c r="E4" s="6">
        <f>-PV(15%,15,D4)</f>
        <v>0</v>
      </c>
    </row>
    <row r="5" spans="1:5" ht="12.75">
      <c r="A5" t="s">
        <v>20</v>
      </c>
      <c r="B5">
        <v>0.2</v>
      </c>
      <c r="C5" s="5">
        <v>10000</v>
      </c>
      <c r="D5" s="6">
        <f>C5*B5</f>
        <v>2000</v>
      </c>
      <c r="E5" s="6">
        <f>-PV(15%,15,D5)</f>
        <v>11694.740197262181</v>
      </c>
    </row>
    <row r="6" spans="1:5" ht="12.75">
      <c r="A6" t="s">
        <v>21</v>
      </c>
      <c r="B6">
        <v>0.1</v>
      </c>
      <c r="C6" s="5">
        <v>25000</v>
      </c>
      <c r="D6" s="6">
        <f>C6*B6</f>
        <v>2500</v>
      </c>
      <c r="E6" s="6">
        <f>-PV(15%,15,D6)</f>
        <v>14618.425246577726</v>
      </c>
    </row>
    <row r="8" spans="1:2" ht="12.75">
      <c r="A8" s="15" t="s">
        <v>22</v>
      </c>
      <c r="B8" s="16">
        <f>D5+D6</f>
        <v>4500</v>
      </c>
    </row>
    <row r="9" spans="1:2" ht="12.75">
      <c r="A9" s="15" t="s">
        <v>23</v>
      </c>
      <c r="B9" s="17">
        <f>SUM(E4:E6)</f>
        <v>26313.165443839905</v>
      </c>
    </row>
    <row r="11" ht="12.75">
      <c r="A11" s="12" t="s">
        <v>24</v>
      </c>
    </row>
    <row r="12" spans="2:5" ht="27.75">
      <c r="B12" s="13" t="s">
        <v>15</v>
      </c>
      <c r="C12" s="13" t="s">
        <v>16</v>
      </c>
      <c r="D12" s="2" t="s">
        <v>17</v>
      </c>
      <c r="E12" s="14" t="s">
        <v>18</v>
      </c>
    </row>
    <row r="13" spans="1:5" ht="12.75">
      <c r="A13" t="s">
        <v>19</v>
      </c>
      <c r="B13">
        <v>0.7</v>
      </c>
      <c r="C13" s="18">
        <v>0</v>
      </c>
      <c r="D13" s="19">
        <f>C13*B13</f>
        <v>0</v>
      </c>
      <c r="E13" s="6">
        <f>-PV(15%,15,D13)</f>
        <v>0</v>
      </c>
    </row>
    <row r="14" spans="1:5" ht="12.75">
      <c r="A14" t="s">
        <v>20</v>
      </c>
      <c r="B14">
        <v>0.2</v>
      </c>
      <c r="C14" s="18">
        <v>0</v>
      </c>
      <c r="D14" s="19">
        <f>C14*B14</f>
        <v>0</v>
      </c>
      <c r="E14" s="6">
        <f>-PV(15%,15,D14)</f>
        <v>0</v>
      </c>
    </row>
    <row r="15" spans="1:5" ht="12.75">
      <c r="A15" t="s">
        <v>21</v>
      </c>
      <c r="B15">
        <v>0.1</v>
      </c>
      <c r="C15" s="18">
        <v>10000</v>
      </c>
      <c r="D15" s="19">
        <f>C15*B15</f>
        <v>1000</v>
      </c>
      <c r="E15" s="6">
        <f>-PV(15%,15,D15)</f>
        <v>5847.3700986310905</v>
      </c>
    </row>
    <row r="17" spans="1:2" ht="12.75">
      <c r="A17" t="s">
        <v>4</v>
      </c>
      <c r="B17" s="18">
        <v>15000</v>
      </c>
    </row>
    <row r="18" spans="1:2" ht="12.75">
      <c r="A18" t="s">
        <v>25</v>
      </c>
      <c r="B18" s="20">
        <v>0.15</v>
      </c>
    </row>
    <row r="19" spans="1:2" ht="12.75">
      <c r="A19" t="s">
        <v>26</v>
      </c>
      <c r="B19">
        <v>15</v>
      </c>
    </row>
    <row r="20" spans="1:3" ht="12.75">
      <c r="A20" t="s">
        <v>27</v>
      </c>
      <c r="B20" s="19">
        <f>-PMT(B18,15,B17)</f>
        <v>2565.255789694517</v>
      </c>
      <c r="C20" s="19"/>
    </row>
    <row r="21" spans="1:2" ht="12.75">
      <c r="A21" s="15" t="s">
        <v>28</v>
      </c>
      <c r="B21" s="16">
        <f>B20+D15</f>
        <v>3565.255789694517</v>
      </c>
    </row>
    <row r="22" spans="1:2" ht="12.75">
      <c r="A22" s="15" t="s">
        <v>23</v>
      </c>
      <c r="B22" s="17">
        <f>B17+SUM(E13:E15)</f>
        <v>20847.37009863109</v>
      </c>
    </row>
    <row r="24" ht="12.75">
      <c r="A24" s="12" t="s">
        <v>29</v>
      </c>
    </row>
    <row r="25" spans="2:5" ht="27.75">
      <c r="B25" s="13" t="s">
        <v>15</v>
      </c>
      <c r="C25" s="13" t="s">
        <v>16</v>
      </c>
      <c r="D25" s="2" t="s">
        <v>17</v>
      </c>
      <c r="E25" s="14" t="s">
        <v>18</v>
      </c>
    </row>
    <row r="26" spans="1:5" ht="12.75">
      <c r="A26" t="s">
        <v>19</v>
      </c>
      <c r="B26">
        <v>0.7</v>
      </c>
      <c r="C26" s="18">
        <v>0</v>
      </c>
      <c r="D26" s="19">
        <f>C26*B26</f>
        <v>0</v>
      </c>
      <c r="E26" s="6">
        <f>-PV(15%,15,D26)</f>
        <v>0</v>
      </c>
    </row>
    <row r="27" spans="1:5" ht="12.75">
      <c r="A27" t="s">
        <v>20</v>
      </c>
      <c r="B27">
        <v>0.2</v>
      </c>
      <c r="C27" s="18">
        <v>0</v>
      </c>
      <c r="D27" s="19">
        <f>C27*B27</f>
        <v>0</v>
      </c>
      <c r="E27" s="6">
        <f>-PV(15%,15,D27)</f>
        <v>0</v>
      </c>
    </row>
    <row r="28" spans="1:5" ht="12.75">
      <c r="A28" t="s">
        <v>21</v>
      </c>
      <c r="B28">
        <v>0.1</v>
      </c>
      <c r="C28" s="18">
        <v>0</v>
      </c>
      <c r="D28" s="19">
        <f>C28*B28</f>
        <v>0</v>
      </c>
      <c r="E28" s="6">
        <f>-PV(15%,15,D28)</f>
        <v>0</v>
      </c>
    </row>
    <row r="30" spans="1:2" ht="12.75">
      <c r="A30" t="s">
        <v>4</v>
      </c>
      <c r="B30" s="18">
        <v>20000</v>
      </c>
    </row>
    <row r="31" spans="1:2" ht="12.75">
      <c r="A31" t="s">
        <v>25</v>
      </c>
      <c r="B31" s="20">
        <v>0.15</v>
      </c>
    </row>
    <row r="32" spans="1:2" ht="12.75">
      <c r="A32" t="s">
        <v>26</v>
      </c>
      <c r="B32">
        <v>15</v>
      </c>
    </row>
    <row r="33" spans="1:2" ht="12.75">
      <c r="A33" t="s">
        <v>27</v>
      </c>
      <c r="B33" s="19">
        <f>-PMT(B31,15,B30)</f>
        <v>3420.3410529260223</v>
      </c>
    </row>
    <row r="34" spans="1:2" ht="12.75">
      <c r="A34" s="15" t="s">
        <v>28</v>
      </c>
      <c r="B34" s="16">
        <f>B33+D28</f>
        <v>3420.3410529260223</v>
      </c>
    </row>
    <row r="35" spans="1:2" ht="12.75">
      <c r="A35" s="15" t="s">
        <v>23</v>
      </c>
      <c r="B35" s="17">
        <f>B30+SUM(E26:E28)</f>
        <v>20000</v>
      </c>
    </row>
    <row r="37" spans="1:4" ht="15" customHeight="1">
      <c r="A37" s="21" t="s">
        <v>30</v>
      </c>
      <c r="B37" s="21"/>
      <c r="C37" s="21"/>
      <c r="D37" s="21"/>
    </row>
    <row r="38" spans="1:4" ht="12.75">
      <c r="A38" s="21"/>
      <c r="B38" s="21"/>
      <c r="C38" s="21"/>
      <c r="D38" s="21"/>
    </row>
  </sheetData>
  <sheetProtection/>
  <mergeCells count="1">
    <mergeCell ref="A37:D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="120" zoomScaleNormal="120" workbookViewId="0" topLeftCell="A1">
      <selection activeCell="A30" sqref="A30"/>
    </sheetView>
  </sheetViews>
  <sheetFormatPr defaultColWidth="9.140625" defaultRowHeight="15"/>
  <cols>
    <col min="1" max="1" width="30.140625" style="0" customWidth="1"/>
    <col min="2" max="2" width="16.421875" style="0" customWidth="1"/>
    <col min="4" max="4" width="25.28125" style="0" customWidth="1"/>
    <col min="5" max="5" width="11.57421875" style="0" customWidth="1"/>
  </cols>
  <sheetData>
    <row r="1" ht="12.75">
      <c r="A1" t="s">
        <v>31</v>
      </c>
    </row>
    <row r="3" spans="1:4" ht="12.75">
      <c r="A3" s="12" t="s">
        <v>32</v>
      </c>
      <c r="D3" s="12" t="s">
        <v>33</v>
      </c>
    </row>
    <row r="4" spans="1:5" ht="12.75">
      <c r="A4" t="s">
        <v>34</v>
      </c>
      <c r="B4" s="5">
        <v>66000</v>
      </c>
      <c r="D4" t="s">
        <v>35</v>
      </c>
      <c r="E4" s="5">
        <f>38000</f>
        <v>38000</v>
      </c>
    </row>
    <row r="5" spans="1:5" ht="12.75">
      <c r="A5" s="12" t="s">
        <v>36</v>
      </c>
      <c r="B5" s="22">
        <f>B4</f>
        <v>66000</v>
      </c>
      <c r="D5" t="s">
        <v>37</v>
      </c>
      <c r="E5" s="5">
        <f>E4*(1+(10%/12))^-60</f>
        <v>23095.966475811896</v>
      </c>
    </row>
    <row r="6" spans="2:5" ht="12.75">
      <c r="B6" s="10"/>
      <c r="D6" s="12" t="s">
        <v>36</v>
      </c>
      <c r="E6" s="23">
        <f>B4-E5</f>
        <v>42904.033524188104</v>
      </c>
    </row>
    <row r="7" ht="12.75">
      <c r="B7" s="10"/>
    </row>
    <row r="8" spans="1:5" ht="12.75">
      <c r="A8" s="12" t="s">
        <v>38</v>
      </c>
      <c r="B8" s="10"/>
      <c r="D8" s="12" t="s">
        <v>39</v>
      </c>
      <c r="E8" s="10"/>
    </row>
    <row r="9" spans="1:5" ht="12.75">
      <c r="A9" t="s">
        <v>40</v>
      </c>
      <c r="B9" s="5">
        <v>700</v>
      </c>
      <c r="D9" t="s">
        <v>41</v>
      </c>
      <c r="E9" s="5">
        <v>36000</v>
      </c>
    </row>
    <row r="10" spans="1:5" ht="12.75">
      <c r="A10" t="s">
        <v>42</v>
      </c>
      <c r="B10" s="10">
        <v>60</v>
      </c>
      <c r="D10" t="s">
        <v>43</v>
      </c>
      <c r="E10" s="5">
        <f>36000*(1+10%/12)^-60</f>
        <v>21880.389292874428</v>
      </c>
    </row>
    <row r="11" spans="1:5" ht="12.75">
      <c r="A11" t="s">
        <v>44</v>
      </c>
      <c r="B11" s="5">
        <f>-PV(10%/12,B10,B9)</f>
        <v>32945.758316626336</v>
      </c>
      <c r="D11" s="12" t="s">
        <v>36</v>
      </c>
      <c r="E11" s="24">
        <f>B12+E10</f>
        <v>54826.14760950077</v>
      </c>
    </row>
    <row r="12" spans="1:2" ht="12.75">
      <c r="A12" s="12" t="s">
        <v>36</v>
      </c>
      <c r="B12" s="23">
        <f>B11</f>
        <v>32945.758316626336</v>
      </c>
    </row>
    <row r="14" ht="12.75">
      <c r="A14" t="s">
        <v>45</v>
      </c>
    </row>
    <row r="15" ht="12.75">
      <c r="B15" s="19"/>
    </row>
    <row r="17" ht="12.75">
      <c r="A17" s="12" t="s">
        <v>46</v>
      </c>
    </row>
    <row r="18" spans="1:4" ht="12.75">
      <c r="A18" s="12" t="s">
        <v>32</v>
      </c>
      <c r="D18" s="12" t="s">
        <v>33</v>
      </c>
    </row>
    <row r="19" spans="1:5" ht="12.75">
      <c r="A19" t="s">
        <v>34</v>
      </c>
      <c r="B19" s="5">
        <f>66000-34000</f>
        <v>32000</v>
      </c>
      <c r="D19" t="s">
        <v>35</v>
      </c>
      <c r="E19" s="5">
        <f>38000</f>
        <v>38000</v>
      </c>
    </row>
    <row r="20" spans="1:5" ht="12.75">
      <c r="A20" s="12" t="s">
        <v>36</v>
      </c>
      <c r="B20" s="22">
        <f>B19</f>
        <v>32000</v>
      </c>
      <c r="D20" t="s">
        <v>37</v>
      </c>
      <c r="E20" s="5">
        <f>E19*(1+(10%/12))^-60</f>
        <v>23095.966475811896</v>
      </c>
    </row>
    <row r="21" spans="2:5" ht="12.75">
      <c r="B21" s="10"/>
      <c r="D21" s="12" t="s">
        <v>36</v>
      </c>
      <c r="E21" s="23">
        <f>B19-E20</f>
        <v>8904.033524188104</v>
      </c>
    </row>
    <row r="22" ht="12.75">
      <c r="B22" s="10"/>
    </row>
    <row r="23" spans="1:5" ht="12.75">
      <c r="A23" s="12" t="s">
        <v>38</v>
      </c>
      <c r="B23" s="10"/>
      <c r="D23" s="12" t="s">
        <v>39</v>
      </c>
      <c r="E23" s="10"/>
    </row>
    <row r="24" spans="1:5" ht="12.75">
      <c r="A24" t="s">
        <v>40</v>
      </c>
      <c r="B24" s="5">
        <v>0</v>
      </c>
      <c r="D24" t="s">
        <v>41</v>
      </c>
      <c r="E24" s="5">
        <v>36000</v>
      </c>
    </row>
    <row r="25" spans="1:5" ht="12.75">
      <c r="A25" t="s">
        <v>42</v>
      </c>
      <c r="B25" s="10">
        <v>60</v>
      </c>
      <c r="D25" t="s">
        <v>43</v>
      </c>
      <c r="E25" s="5">
        <f>36000*(1+10%/12)^-60</f>
        <v>21880.389292874428</v>
      </c>
    </row>
    <row r="26" spans="1:5" ht="12.75">
      <c r="A26" t="s">
        <v>44</v>
      </c>
      <c r="B26" s="5">
        <f>-PV(10%/12,B25,B24)</f>
        <v>0</v>
      </c>
      <c r="D26" s="12" t="s">
        <v>36</v>
      </c>
      <c r="E26" s="24">
        <f>B27+E25</f>
        <v>21880.389292874428</v>
      </c>
    </row>
    <row r="27" spans="1:2" ht="12.75">
      <c r="A27" s="12" t="s">
        <v>36</v>
      </c>
      <c r="B27" s="23">
        <f>B26</f>
        <v>0</v>
      </c>
    </row>
    <row r="29" ht="12.75">
      <c r="A29" t="s">
        <v>47</v>
      </c>
    </row>
  </sheetData>
  <sheetProtection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Q</cp:lastModifiedBy>
  <cp:lastPrinted>2009-01-22T03:17:34Z</cp:lastPrinted>
  <dcterms:created xsi:type="dcterms:W3CDTF">2009-01-18T23:03:20Z</dcterms:created>
  <dcterms:modified xsi:type="dcterms:W3CDTF">2009-01-22T02:57:18Z</dcterms:modified>
  <cp:category/>
  <cp:version/>
  <cp:contentType/>
  <cp:contentStatus/>
  <cp:revision>1</cp:revision>
</cp:coreProperties>
</file>