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<sst xmlns="http://schemas.openxmlformats.org/spreadsheetml/2006/main" count="141" uniqueCount="113">
  <si>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Prob 1</t>
  </si>
  <si>
    <t>The current interest rate for 15 year mortgage</t>
  </si>
  <si>
    <t>from Yahoo finance</t>
  </si>
  <si>
    <t>The current interest rate for 30 year mortgage</t>
  </si>
  <si>
    <t>Prob 2</t>
  </si>
  <si>
    <t>size of mortgage</t>
  </si>
  <si>
    <t>PMT=</t>
  </si>
  <si>
    <t>Prob 3</t>
  </si>
  <si>
    <t>30-year mortgage is more affected by changes in interest rate</t>
  </si>
  <si>
    <t>(Same idea as with bonds where longer maturity bonds have a higher duration.)</t>
  </si>
  <si>
    <t>Prob 4</t>
  </si>
  <si>
    <t>without refinancing:</t>
  </si>
  <si>
    <t>PV=</t>
  </si>
  <si>
    <t>with refinancing:</t>
  </si>
  <si>
    <t>Use Goal Seek to find the new rate r such that the PMT after refinancing is the same as the PMT without refinancing</t>
  </si>
  <si>
    <t>new rate r</t>
  </si>
  <si>
    <t>So when rate r&lt;5.33%, it makes sense to refinance</t>
  </si>
  <si>
    <t>Prob 5</t>
  </si>
  <si>
    <t>well size</t>
  </si>
  <si>
    <t>years until empty</t>
  </si>
  <si>
    <t>Expected PV</t>
  </si>
  <si>
    <t>million</t>
  </si>
  <si>
    <t>Prob 6</t>
  </si>
  <si>
    <t>Depreciation makes capital investments less attractive than running costs (the latter can be immediately deducted from taxes).</t>
  </si>
  <si>
    <t>So depreciation favors the conventional alternatives which have lower upfront costs.</t>
  </si>
  <si>
    <t>Prob 7</t>
  </si>
  <si>
    <t>cheap shingles</t>
  </si>
  <si>
    <t>good shingles</t>
  </si>
  <si>
    <t>metal</t>
  </si>
  <si>
    <t>Buy</t>
  </si>
  <si>
    <t>Install</t>
  </si>
  <si>
    <t>Buy+Install</t>
  </si>
  <si>
    <t>Annual maintenance</t>
  </si>
  <si>
    <t>Life</t>
  </si>
  <si>
    <t>discount rate</t>
  </si>
  <si>
    <t>Part a</t>
  </si>
  <si>
    <t>PV of maintenance cost</t>
  </si>
  <si>
    <t>PV of roof purchase/installation</t>
  </si>
  <si>
    <t>NPV</t>
  </si>
  <si>
    <t>cheap</t>
  </si>
  <si>
    <t>replace roof 3x</t>
  </si>
  <si>
    <t>good</t>
  </si>
  <si>
    <t>replace roof once</t>
  </si>
  <si>
    <t>cheapest</t>
  </si>
  <si>
    <t>no replacement needed</t>
  </si>
  <si>
    <t>part b</t>
  </si>
  <si>
    <t>inflation</t>
  </si>
  <si>
    <t xml:space="preserve">Hence real discount rate is </t>
  </si>
  <si>
    <t>replace roof 9x</t>
  </si>
  <si>
    <t>replace roof 5x</t>
  </si>
  <si>
    <t>replace roof 2x</t>
  </si>
  <si>
    <t>Part c</t>
  </si>
  <si>
    <t>year</t>
  </si>
  <si>
    <t>Alternative A: Cheap</t>
  </si>
  <si>
    <t>capital investment</t>
  </si>
  <si>
    <t>expenses (maintenance)</t>
  </si>
  <si>
    <t>depreciation</t>
  </si>
  <si>
    <t>taxable income</t>
  </si>
  <si>
    <t>taxes</t>
  </si>
  <si>
    <t>after tax income</t>
  </si>
  <si>
    <t>Alternative B: Good</t>
  </si>
  <si>
    <t>Alternative C: Metal</t>
  </si>
  <si>
    <t>Good Shingles are the best choice</t>
  </si>
  <si>
    <t>Prob 8</t>
  </si>
  <si>
    <t>250m*(1+0.2)^5</t>
  </si>
  <si>
    <t>m</t>
  </si>
  <si>
    <t>Prob 9</t>
  </si>
  <si>
    <t>Jan 1 may not be a trading day.  In that case we use the next trading day.</t>
  </si>
  <si>
    <t>examples of SP500 funds are SPY and VFINX, we use SPY for this calculation</t>
  </si>
  <si>
    <t>Adj Close price on first trading day of the year</t>
  </si>
  <si>
    <t>rate of return</t>
  </si>
  <si>
    <t>APY</t>
  </si>
  <si>
    <t>Prob 10</t>
  </si>
  <si>
    <t>False.  If all the assets are perfectly correlated then they move together and there is zero benefit to correlation.</t>
  </si>
  <si>
    <t>See homework 5 problem 2.</t>
  </si>
  <si>
    <t>Prob 11</t>
  </si>
  <si>
    <t>True.  Note that when the yield equals the coupon rate then the bond NPV is the face value.</t>
  </si>
  <si>
    <t>Since bonds have a positive duration, higher yields mean the NPV is below the face value.</t>
  </si>
  <si>
    <t xml:space="preserve">NPV=face value when yield equals the coupon rate, </t>
  </si>
  <si>
    <t>because the interest that accumulates between coupon payments exactly equals the size of the coupon payment.</t>
  </si>
  <si>
    <t>Prob 12</t>
  </si>
  <si>
    <t>No.  Madoff and Stanford ran Ponzi schemes.</t>
  </si>
  <si>
    <t>Prob 13</t>
  </si>
  <si>
    <t>GS</t>
  </si>
  <si>
    <t>JP Morgan</t>
  </si>
  <si>
    <t>GE</t>
  </si>
  <si>
    <t>Microsoft</t>
  </si>
  <si>
    <t>Asset</t>
  </si>
  <si>
    <t>Equity</t>
  </si>
  <si>
    <t>Leverage</t>
  </si>
  <si>
    <t>(08-Nov)</t>
  </si>
  <si>
    <t>(07-Dec)</t>
  </si>
  <si>
    <t>(08-Dec)</t>
  </si>
  <si>
    <t>(08-Jun)</t>
  </si>
  <si>
    <t>Prob 14</t>
  </si>
  <si>
    <r>
      <t>mandatory car liability insurance--</t>
    </r>
    <r>
      <rPr>
        <sz val="11"/>
        <color indexed="8"/>
        <rFont val="Calibri"/>
        <family val="2"/>
      </rPr>
      <t>moral hazard may be an issue</t>
    </r>
  </si>
  <si>
    <t>but adverse selection is not because everybody is required to have it</t>
  </si>
  <si>
    <t xml:space="preserve">deductibles, other costs/hassles you incur when you run into somebody, and the effect on the driving record mitigate moral hazard </t>
  </si>
  <si>
    <r>
      <t xml:space="preserve">car collision insurance-- </t>
    </r>
    <r>
      <rPr>
        <sz val="11"/>
        <color indexed="8"/>
        <rFont val="Calibri"/>
        <family val="2"/>
      </rPr>
      <t>both moral hazard and adverse selection may be issues</t>
    </r>
  </si>
  <si>
    <t>the same issues listed above mitigate moral hazard here</t>
  </si>
  <si>
    <t>Adverse selection is not that big a problem because the likelihood of getting into an accident</t>
  </si>
  <si>
    <t>and its expected costs are not very dependent on the car condition.</t>
  </si>
  <si>
    <t>Prob 15</t>
  </si>
  <si>
    <t>sell the stock short.  sell any GE holding you may have.  Buy puts.  Write Call options.</t>
  </si>
  <si>
    <t>Prob 16</t>
  </si>
  <si>
    <t>r=</t>
  </si>
  <si>
    <t>implied stock price</t>
  </si>
  <si>
    <t>Call price (last trade)</t>
  </si>
  <si>
    <t>actual stock price</t>
  </si>
  <si>
    <t>Put price (last trade)</t>
  </si>
  <si>
    <t>Strike</t>
  </si>
  <si>
    <t>Would be hard to make money with this because you'd need a way to short the stock.</t>
  </si>
  <si>
    <t>T (time to expiration)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</si>
</sst>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%"/>
    <numFmt numFmtId="166" formatCode="\$#,##0.00_);[RED]&quot;($&quot;#,##0.00\)"/>
    <numFmt numFmtId="167" formatCode="\$#,##0_);[RED]&quot;($&quot;#,##0\)"/>
    <numFmt numFmtId="168" formatCode="0%"/>
    <numFmt numFmtId="169" formatCode="[$$-409]#,##0.00;[RED]\-[$$-409]#,##0.00"/>
    <numFmt numFmtId="170" formatCode="[$$-409]#,##0;[RED]\-[$$-409]#,##0"/>
    <numFmt numFmtId="171" formatCode="[$$-409]#,##0.0"/>
    <numFmt numFmtId="172" formatCode="[$$-409]#,##0.00"/>
    <numFmt numFmtId="173" formatCode="#,##0"/>
    <numFmt numFmtId="174" formatCode="0.0%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left"/>
    </xf>
    <xf numFmtId="164" fontId="0" fillId="0" borderId="10" xfId="0" applyFont="1" applyBorder="1" applyAlignment="1">
      <alignment/>
    </xf>
    <xf numFmtId="167" fontId="0" fillId="0" borderId="10" xfId="0" applyNumberFormat="1" applyBorder="1" applyAlignment="1">
      <alignment horizontal="center" vertical="center"/>
    </xf>
    <xf numFmtId="164" fontId="0" fillId="0" borderId="0" xfId="0" applyFont="1" applyBorder="1" applyAlignment="1">
      <alignment/>
    </xf>
    <xf numFmtId="167" fontId="0" fillId="0" borderId="0" xfId="0" applyNumberFormat="1" applyBorder="1" applyAlignment="1">
      <alignment horizontal="center" vertical="center"/>
    </xf>
    <xf numFmtId="164" fontId="0" fillId="0" borderId="0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0" fillId="0" borderId="11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9" fontId="0" fillId="0" borderId="0" xfId="0" applyNumberForma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wrapText="1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/>
    </xf>
    <xf numFmtId="173" fontId="19" fillId="0" borderId="0" xfId="0" applyNumberFormat="1" applyFont="1" applyAlignment="1">
      <alignment/>
    </xf>
    <xf numFmtId="164" fontId="16" fillId="0" borderId="0" xfId="0" applyFont="1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02"/>
  <sheetViews>
    <sheetView tabSelected="1" workbookViewId="0" topLeftCell="A55">
      <selection activeCell="E64" sqref="E64"/>
    </sheetView>
  </sheetViews>
  <sheetFormatPr defaultColWidth="9.140625" defaultRowHeight="15"/>
  <cols>
    <col min="1" max="1" width="9.140625" style="1" customWidth="1"/>
    <col min="2" max="2" width="16.8515625" style="0" customWidth="1"/>
    <col min="3" max="3" width="13.57421875" style="0" customWidth="1"/>
    <col min="4" max="4" width="16.140625" style="0" customWidth="1"/>
    <col min="5" max="5" width="15.8515625" style="0" customWidth="1"/>
    <col min="6" max="6" width="17.7109375" style="0" customWidth="1"/>
  </cols>
  <sheetData>
    <row r="1" spans="1:7" ht="12.75">
      <c r="A1" s="1" t="s">
        <v>0</v>
      </c>
      <c r="B1" t="s">
        <v>1</v>
      </c>
      <c r="F1" s="2">
        <v>0.0471</v>
      </c>
      <c r="G1" t="s">
        <v>2</v>
      </c>
    </row>
    <row r="2" spans="2:6" ht="12.75">
      <c r="B2" t="s">
        <v>3</v>
      </c>
      <c r="F2" s="2">
        <v>0.051100000000000007</v>
      </c>
    </row>
    <row r="3" spans="1:3" ht="12.75">
      <c r="A3" s="1" t="s">
        <v>4</v>
      </c>
      <c r="B3" t="s">
        <v>5</v>
      </c>
      <c r="C3" s="3">
        <f>100*0.9*1000</f>
        <v>90000</v>
      </c>
    </row>
    <row r="4" spans="2:3" ht="12.75">
      <c r="B4" t="s">
        <v>6</v>
      </c>
      <c r="C4" s="4">
        <f>PMT(0.06/12,30*12,-C3)</f>
        <v>539.5954726374813</v>
      </c>
    </row>
    <row r="5" spans="1:2" ht="12.75">
      <c r="A5" s="1" t="s">
        <v>7</v>
      </c>
      <c r="B5" t="s">
        <v>8</v>
      </c>
    </row>
    <row r="6" ht="12.75">
      <c r="B6" t="s">
        <v>9</v>
      </c>
    </row>
    <row r="7" spans="1:7" ht="12.75">
      <c r="A7" s="1" t="s">
        <v>10</v>
      </c>
      <c r="B7" t="s">
        <v>11</v>
      </c>
      <c r="D7" t="s">
        <v>12</v>
      </c>
      <c r="E7" s="4">
        <v>90000</v>
      </c>
      <c r="F7" t="s">
        <v>6</v>
      </c>
      <c r="G7" s="4">
        <f>PMT(0.06/12,12*15,-E7)</f>
        <v>759.4711452436204</v>
      </c>
    </row>
    <row r="8" spans="2:7" ht="12.75">
      <c r="B8" t="s">
        <v>13</v>
      </c>
      <c r="D8" t="s">
        <v>12</v>
      </c>
      <c r="E8" s="4">
        <v>94000</v>
      </c>
      <c r="F8" t="s">
        <v>6</v>
      </c>
      <c r="G8" s="4">
        <f>PMT(C10/12,12*15,-E8)</f>
        <v>759.4700016399115</v>
      </c>
    </row>
    <row r="9" ht="12.75">
      <c r="B9" t="s">
        <v>14</v>
      </c>
    </row>
    <row r="10" spans="2:3" ht="12.75">
      <c r="B10" t="s">
        <v>15</v>
      </c>
      <c r="C10" s="2">
        <v>0.0532727795388717</v>
      </c>
    </row>
    <row r="11" ht="12.75">
      <c r="B11" t="s">
        <v>16</v>
      </c>
    </row>
    <row r="12" ht="12.75">
      <c r="A12" s="1" t="s">
        <v>17</v>
      </c>
    </row>
    <row r="13" spans="2:18" ht="12.75">
      <c r="B13" t="s">
        <v>18</v>
      </c>
      <c r="C13">
        <v>5</v>
      </c>
      <c r="D13" s="3">
        <f>C13+1</f>
        <v>6</v>
      </c>
      <c r="E13" s="3">
        <f>D13+1</f>
        <v>7</v>
      </c>
      <c r="F13" s="3">
        <f>E13+1</f>
        <v>8</v>
      </c>
      <c r="G13" s="3">
        <f>F13+1</f>
        <v>9</v>
      </c>
      <c r="H13" s="3">
        <f>G13+1</f>
        <v>10</v>
      </c>
      <c r="I13" s="3">
        <f>H13+1</f>
        <v>11</v>
      </c>
      <c r="J13" s="3">
        <f>I13+1</f>
        <v>12</v>
      </c>
      <c r="K13" s="3">
        <f>J13+1</f>
        <v>13</v>
      </c>
      <c r="L13" s="3">
        <f>K13+1</f>
        <v>14</v>
      </c>
      <c r="M13" s="3">
        <f>L13+1</f>
        <v>15</v>
      </c>
      <c r="N13" s="3">
        <f>M13+1</f>
        <v>16</v>
      </c>
      <c r="O13" s="3">
        <f>N13+1</f>
        <v>17</v>
      </c>
      <c r="P13" s="3">
        <f>O13+1</f>
        <v>18</v>
      </c>
      <c r="Q13" s="3">
        <f>P13+1</f>
        <v>19</v>
      </c>
      <c r="R13" s="3">
        <f>Q13+1</f>
        <v>20</v>
      </c>
    </row>
    <row r="14" spans="2:18" ht="12.75">
      <c r="B14" t="s">
        <v>19</v>
      </c>
      <c r="C14">
        <v>5</v>
      </c>
      <c r="D14" s="3">
        <f>C14+1</f>
        <v>6</v>
      </c>
      <c r="E14" s="3">
        <f>D14+1</f>
        <v>7</v>
      </c>
      <c r="F14" s="3">
        <f>E14+1</f>
        <v>8</v>
      </c>
      <c r="G14" s="3">
        <f>F14+1</f>
        <v>9</v>
      </c>
      <c r="H14" s="3">
        <f>G14+1</f>
        <v>10</v>
      </c>
      <c r="I14" s="3">
        <f>H14+1</f>
        <v>11</v>
      </c>
      <c r="J14" s="3">
        <f>I14+1</f>
        <v>12</v>
      </c>
      <c r="K14" s="3">
        <f>J14+1</f>
        <v>13</v>
      </c>
      <c r="L14" s="3">
        <f>K14+1</f>
        <v>14</v>
      </c>
      <c r="M14" s="3">
        <f>L14+1</f>
        <v>15</v>
      </c>
      <c r="N14" s="3">
        <f>M14+1</f>
        <v>16</v>
      </c>
      <c r="O14" s="3">
        <f>N14+1</f>
        <v>17</v>
      </c>
      <c r="P14" s="3">
        <f>O14+1</f>
        <v>18</v>
      </c>
      <c r="Q14" s="3">
        <f>P14+1</f>
        <v>19</v>
      </c>
      <c r="R14" s="3">
        <f>Q14+1</f>
        <v>20</v>
      </c>
    </row>
    <row r="15" spans="2:18" ht="12.75">
      <c r="B15" t="s">
        <v>12</v>
      </c>
      <c r="C15" s="4">
        <f>PV(0.12,C14,-10)</f>
        <v>36.04776202345006</v>
      </c>
      <c r="D15" s="4">
        <f>PV(0.12,D14,-10)</f>
        <v>41.11407323522327</v>
      </c>
      <c r="E15" s="4">
        <f>PV(0.12,E14,-10)</f>
        <v>45.63756538859221</v>
      </c>
      <c r="F15" s="4">
        <f>PV(0.12,F14,-10)</f>
        <v>49.6763976683859</v>
      </c>
      <c r="G15" s="4">
        <f>PV(0.12,G14,-10)</f>
        <v>53.2824979182017</v>
      </c>
      <c r="H15" s="4">
        <f>PV(0.12,H14,-10)</f>
        <v>56.502230284108656</v>
      </c>
      <c r="I15" s="4">
        <f>PV(0.12,I14,-10)</f>
        <v>59.37699132509701</v>
      </c>
      <c r="J15" s="4">
        <f>PV(0.12,J14,-10)</f>
        <v>61.943742254550905</v>
      </c>
      <c r="K15" s="4">
        <f>PV(0.12,K14,-10)</f>
        <v>64.23548415584902</v>
      </c>
      <c r="L15" s="4">
        <f>PV(0.12,L14,-10)</f>
        <v>66.28168228200805</v>
      </c>
      <c r="M15" s="4">
        <f>PV(0.12,M14,-10)</f>
        <v>68.10864489465006</v>
      </c>
      <c r="N15" s="4">
        <f>PV(0.12,N14,-10)</f>
        <v>69.73986151308041</v>
      </c>
      <c r="O15" s="4">
        <f>PV(0.12,O14,-10)</f>
        <v>71.19630492239322</v>
      </c>
      <c r="P15" s="4">
        <f>PV(0.12,P14,-10)</f>
        <v>72.49670082356539</v>
      </c>
      <c r="Q15" s="4">
        <f>PV(0.12,Q14,-10)</f>
        <v>73.65776859246908</v>
      </c>
      <c r="R15" s="4">
        <f>PV(0.12,R14,-10)</f>
        <v>74.69443624327597</v>
      </c>
    </row>
    <row r="16" spans="2:18" ht="12.75">
      <c r="B16" t="s">
        <v>20</v>
      </c>
      <c r="C16" s="4">
        <f>AVERAGE(C15:R15)</f>
        <v>60.2495089703063</v>
      </c>
      <c r="D16" s="4" t="s">
        <v>21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" ht="12.75">
      <c r="A17" s="1" t="s">
        <v>22</v>
      </c>
      <c r="B17" t="s">
        <v>23</v>
      </c>
    </row>
    <row r="18" ht="12.75">
      <c r="B18" t="s">
        <v>24</v>
      </c>
    </row>
    <row r="19" ht="12.75">
      <c r="A19" s="5" t="s">
        <v>25</v>
      </c>
    </row>
    <row r="20" spans="3:5" ht="12.75">
      <c r="C20" t="s">
        <v>26</v>
      </c>
      <c r="D20" t="s">
        <v>27</v>
      </c>
      <c r="E20" t="s">
        <v>28</v>
      </c>
    </row>
    <row r="21" spans="2:5" ht="12.75">
      <c r="B21" s="6" t="s">
        <v>29</v>
      </c>
      <c r="C21" s="7">
        <v>35</v>
      </c>
      <c r="D21" s="7">
        <v>70</v>
      </c>
      <c r="E21" s="7">
        <v>120</v>
      </c>
    </row>
    <row r="22" spans="2:5" ht="12.75">
      <c r="B22" s="8" t="s">
        <v>30</v>
      </c>
      <c r="C22" s="9">
        <v>70</v>
      </c>
      <c r="D22" s="9">
        <v>70</v>
      </c>
      <c r="E22" s="9">
        <v>100</v>
      </c>
    </row>
    <row r="23" spans="2:5" ht="12.75">
      <c r="B23" s="8" t="s">
        <v>31</v>
      </c>
      <c r="C23" s="9">
        <f>C21+C22</f>
        <v>105</v>
      </c>
      <c r="D23" s="9">
        <f>D21+D22</f>
        <v>140</v>
      </c>
      <c r="E23" s="9">
        <f>E21+E22</f>
        <v>220</v>
      </c>
    </row>
    <row r="24" spans="2:5" ht="27.75">
      <c r="B24" s="10" t="s">
        <v>32</v>
      </c>
      <c r="C24" s="9">
        <v>5</v>
      </c>
      <c r="D24" s="9">
        <v>3</v>
      </c>
      <c r="E24" s="9">
        <v>1</v>
      </c>
    </row>
    <row r="25" spans="2:5" ht="12.75">
      <c r="B25" s="11" t="s">
        <v>33</v>
      </c>
      <c r="C25" s="12">
        <v>15</v>
      </c>
      <c r="D25" s="13">
        <v>25</v>
      </c>
      <c r="E25" s="13">
        <v>50</v>
      </c>
    </row>
    <row r="26" spans="1:3" ht="12.75">
      <c r="A26" s="1" t="s">
        <v>34</v>
      </c>
      <c r="C26" s="14">
        <v>0.06</v>
      </c>
    </row>
    <row r="27" spans="1:7" ht="31.5" customHeight="1">
      <c r="A27" s="1" t="s">
        <v>35</v>
      </c>
      <c r="E27" s="15" t="s">
        <v>36</v>
      </c>
      <c r="F27" s="15" t="s">
        <v>37</v>
      </c>
      <c r="G27" t="s">
        <v>38</v>
      </c>
    </row>
    <row r="28" spans="2:7" ht="12.75">
      <c r="B28" t="s">
        <v>39</v>
      </c>
      <c r="C28" t="s">
        <v>40</v>
      </c>
      <c r="E28" s="16">
        <f>PV(C26,50,C24)</f>
        <v>-78.80930318194247</v>
      </c>
      <c r="F28" s="3">
        <f>-C23*(1+(1+$C$26)^-15+(1+$C$26)^-30+(1+$C$26)^-45)</f>
        <v>-174.7226529295036</v>
      </c>
      <c r="G28" s="16">
        <f>E28+F28</f>
        <v>-253.53195611144605</v>
      </c>
    </row>
    <row r="29" spans="2:8" ht="12.75">
      <c r="B29" t="s">
        <v>41</v>
      </c>
      <c r="C29" t="s">
        <v>42</v>
      </c>
      <c r="E29" s="16">
        <f>PV($C$26,50,D24)</f>
        <v>-47.28558190916548</v>
      </c>
      <c r="F29" s="3">
        <f>-D23*(1+(1+$C$26)^-25)</f>
        <v>-172.6198082705453</v>
      </c>
      <c r="G29" s="16">
        <f>E29+F29</f>
        <v>-219.90539017971076</v>
      </c>
      <c r="H29" t="s">
        <v>43</v>
      </c>
    </row>
    <row r="30" spans="2:7" ht="12.75">
      <c r="B30" t="s">
        <v>28</v>
      </c>
      <c r="C30" s="4" t="s">
        <v>44</v>
      </c>
      <c r="E30" s="16">
        <f>PV($C$26,50,E24)</f>
        <v>-15.761860636388493</v>
      </c>
      <c r="F30" s="3">
        <f>-E23</f>
        <v>-220</v>
      </c>
      <c r="G30" s="16">
        <f>E30+F30</f>
        <v>-235.7618606363885</v>
      </c>
    </row>
    <row r="31" spans="1:5" ht="27.75">
      <c r="A31" s="1" t="s">
        <v>45</v>
      </c>
      <c r="B31" t="s">
        <v>46</v>
      </c>
      <c r="C31" s="14">
        <v>0.03</v>
      </c>
      <c r="D31" s="15" t="s">
        <v>47</v>
      </c>
      <c r="E31" s="2">
        <f>(C26-C31)/(1+C31)</f>
        <v>0.029126213592233007</v>
      </c>
    </row>
    <row r="32" spans="5:7" ht="27.75">
      <c r="E32" s="15" t="s">
        <v>36</v>
      </c>
      <c r="F32" s="15" t="s">
        <v>37</v>
      </c>
      <c r="G32" t="s">
        <v>38</v>
      </c>
    </row>
    <row r="33" spans="2:7" ht="12.75">
      <c r="B33" t="s">
        <v>39</v>
      </c>
      <c r="C33" t="s">
        <v>48</v>
      </c>
      <c r="E33" s="16">
        <f>PV($E$31,150,C24)</f>
        <v>-169.3525252749584</v>
      </c>
      <c r="F33" s="16">
        <f>PV((1+$E$31)^C$25-1,150/C$25-1,C$23)-C23</f>
        <v>-296.028073799263</v>
      </c>
      <c r="G33" s="16">
        <f>E33+F33</f>
        <v>-465.3805990742214</v>
      </c>
    </row>
    <row r="34" spans="2:7" ht="12.75">
      <c r="B34" t="s">
        <v>41</v>
      </c>
      <c r="C34" t="s">
        <v>49</v>
      </c>
      <c r="E34" s="16">
        <f>PV($E$31,150,D24)</f>
        <v>-101.61151516497505</v>
      </c>
      <c r="F34" s="16">
        <f>PV((1+$E$31)^D$25:D25-1,150/D$25:D25-1,D$23:D23)-D23</f>
        <v>-269.6710636895517</v>
      </c>
      <c r="G34" s="16">
        <f>E34+F34</f>
        <v>-371.2825788545268</v>
      </c>
    </row>
    <row r="35" spans="1:8" ht="12.75">
      <c r="A35"/>
      <c r="B35" t="s">
        <v>28</v>
      </c>
      <c r="C35" s="4" t="s">
        <v>50</v>
      </c>
      <c r="E35" s="16">
        <f>PV($E$31,150,E24)</f>
        <v>-33.87050505499168</v>
      </c>
      <c r="F35" s="16">
        <f>PV((1+$E$31)^E$25:E25-1,150/E$25:E25-1,E$23:E23)-E23</f>
        <v>-284.8200811210523</v>
      </c>
      <c r="G35" s="16">
        <f>E35+F35</f>
        <v>-318.69058617604395</v>
      </c>
      <c r="H35" t="s">
        <v>43</v>
      </c>
    </row>
    <row r="36" spans="1:64" ht="12.75">
      <c r="A36" s="1" t="s">
        <v>51</v>
      </c>
      <c r="C36" s="17" t="s">
        <v>52</v>
      </c>
      <c r="D36" s="17">
        <v>0</v>
      </c>
      <c r="E36" s="17">
        <v>1</v>
      </c>
      <c r="F36" s="17">
        <v>2</v>
      </c>
      <c r="G36" s="17">
        <v>3</v>
      </c>
      <c r="H36" s="17">
        <v>4</v>
      </c>
      <c r="I36" s="17">
        <v>5</v>
      </c>
      <c r="J36" s="3">
        <f>I36+1</f>
        <v>6</v>
      </c>
      <c r="K36" s="3">
        <f>J36+1</f>
        <v>7</v>
      </c>
      <c r="L36" s="3">
        <f>K36+1</f>
        <v>8</v>
      </c>
      <c r="M36" s="3">
        <f>L36+1</f>
        <v>9</v>
      </c>
      <c r="N36" s="3">
        <f>M36+1</f>
        <v>10</v>
      </c>
      <c r="O36" s="3">
        <f>N36+1</f>
        <v>11</v>
      </c>
      <c r="P36" s="3">
        <f>O36+1</f>
        <v>12</v>
      </c>
      <c r="Q36" s="3">
        <f>P36+1</f>
        <v>13</v>
      </c>
      <c r="R36" s="3">
        <f>Q36+1</f>
        <v>14</v>
      </c>
      <c r="S36" s="3">
        <f>R36+1</f>
        <v>15</v>
      </c>
      <c r="T36" s="3">
        <f>S36+1</f>
        <v>16</v>
      </c>
      <c r="U36" s="3">
        <f>T36+1</f>
        <v>17</v>
      </c>
      <c r="V36" s="3">
        <f>U36+1</f>
        <v>18</v>
      </c>
      <c r="W36" s="3">
        <f>V36+1</f>
        <v>19</v>
      </c>
      <c r="X36" s="3">
        <f>W36+1</f>
        <v>20</v>
      </c>
      <c r="Y36" s="3">
        <f>X36+1</f>
        <v>21</v>
      </c>
      <c r="Z36" s="3">
        <f>Y36+1</f>
        <v>22</v>
      </c>
      <c r="AA36" s="3">
        <f>Z36+1</f>
        <v>23</v>
      </c>
      <c r="AB36" s="3">
        <f>AA36+1</f>
        <v>24</v>
      </c>
      <c r="AC36" s="3">
        <f>AB36+1</f>
        <v>25</v>
      </c>
      <c r="AD36" s="3">
        <f>AC36+1</f>
        <v>26</v>
      </c>
      <c r="AE36" s="3">
        <f>AD36+1</f>
        <v>27</v>
      </c>
      <c r="AF36" s="3">
        <f>AE36+1</f>
        <v>28</v>
      </c>
      <c r="AG36" s="3">
        <f>AF36+1</f>
        <v>29</v>
      </c>
      <c r="AH36" s="3">
        <f>AG36+1</f>
        <v>30</v>
      </c>
      <c r="AI36" s="3">
        <f>AH36+1</f>
        <v>31</v>
      </c>
      <c r="AJ36" s="3">
        <f>AI36+1</f>
        <v>32</v>
      </c>
      <c r="AK36" s="3">
        <f>AJ36+1</f>
        <v>33</v>
      </c>
      <c r="AL36" s="3">
        <f>AK36+1</f>
        <v>34</v>
      </c>
      <c r="AM36" s="3">
        <f>AL36+1</f>
        <v>35</v>
      </c>
      <c r="AN36" s="3">
        <f>AM36+1</f>
        <v>36</v>
      </c>
      <c r="AO36" s="3">
        <f>AN36+1</f>
        <v>37</v>
      </c>
      <c r="AP36" s="3">
        <f>AO36+1</f>
        <v>38</v>
      </c>
      <c r="AQ36" s="3">
        <f>AP36+1</f>
        <v>39</v>
      </c>
      <c r="AR36" s="3">
        <f>AQ36+1</f>
        <v>40</v>
      </c>
      <c r="AS36" s="3">
        <f>AR36+1</f>
        <v>41</v>
      </c>
      <c r="AT36" s="3">
        <f>AS36+1</f>
        <v>42</v>
      </c>
      <c r="AU36" s="3">
        <f>AT36+1</f>
        <v>43</v>
      </c>
      <c r="AV36" s="3">
        <f>AU36+1</f>
        <v>44</v>
      </c>
      <c r="AW36" s="3">
        <f>AV36+1</f>
        <v>45</v>
      </c>
      <c r="AX36" s="3">
        <f>AW36+1</f>
        <v>46</v>
      </c>
      <c r="AY36" s="3">
        <f>AX36+1</f>
        <v>47</v>
      </c>
      <c r="AZ36" s="3">
        <f>AY36+1</f>
        <v>48</v>
      </c>
      <c r="BA36" s="3">
        <f>AZ36+1</f>
        <v>49</v>
      </c>
      <c r="BB36" s="3">
        <f>BA36+1</f>
        <v>50</v>
      </c>
      <c r="BC36" s="3">
        <f>BB36+1</f>
        <v>51</v>
      </c>
      <c r="BD36" s="3">
        <f>BC36+1</f>
        <v>52</v>
      </c>
      <c r="BE36" s="3">
        <f>BD36+1</f>
        <v>53</v>
      </c>
      <c r="BF36" s="3">
        <f>BE36+1</f>
        <v>54</v>
      </c>
      <c r="BG36" s="3">
        <f>BF36+1</f>
        <v>55</v>
      </c>
      <c r="BH36" s="3">
        <f>BG36+1</f>
        <v>56</v>
      </c>
      <c r="BI36" s="3">
        <f>BH36+1</f>
        <v>57</v>
      </c>
      <c r="BJ36" s="3">
        <f>BI36+1</f>
        <v>58</v>
      </c>
      <c r="BK36" s="3">
        <f>BJ36+1</f>
        <v>59</v>
      </c>
      <c r="BL36" s="3">
        <f>BK36+1</f>
        <v>60</v>
      </c>
    </row>
    <row r="38" spans="2:49" ht="27.75">
      <c r="B38" s="18" t="s">
        <v>53</v>
      </c>
      <c r="C38" s="15" t="s">
        <v>54</v>
      </c>
      <c r="D38" s="19">
        <f>-35-70</f>
        <v>-105</v>
      </c>
      <c r="E38" s="19"/>
      <c r="F38" s="19"/>
      <c r="G38" s="19"/>
      <c r="H38" s="19"/>
      <c r="I38" s="19"/>
      <c r="S38" s="19">
        <f>-35-70</f>
        <v>-105</v>
      </c>
      <c r="AH38" s="19">
        <f>-35-70</f>
        <v>-105</v>
      </c>
      <c r="AW38" s="19">
        <f>-35-70</f>
        <v>-105</v>
      </c>
    </row>
    <row r="39" spans="3:64" ht="12.75">
      <c r="C39" t="s">
        <v>55</v>
      </c>
      <c r="D39" s="19"/>
      <c r="E39" s="19">
        <v>-5</v>
      </c>
      <c r="F39" s="19">
        <v>-5</v>
      </c>
      <c r="G39" s="19">
        <v>-5</v>
      </c>
      <c r="H39" s="19">
        <v>-5</v>
      </c>
      <c r="I39" s="19">
        <v>-5</v>
      </c>
      <c r="J39" s="19">
        <v>-5</v>
      </c>
      <c r="K39" s="19">
        <v>-5</v>
      </c>
      <c r="L39" s="19">
        <v>-5</v>
      </c>
      <c r="M39" s="19">
        <v>-5</v>
      </c>
      <c r="N39" s="19">
        <v>-5</v>
      </c>
      <c r="O39" s="19">
        <v>-5</v>
      </c>
      <c r="P39" s="19">
        <v>-5</v>
      </c>
      <c r="Q39" s="19">
        <v>-5</v>
      </c>
      <c r="R39" s="19">
        <v>-5</v>
      </c>
      <c r="S39" s="19">
        <v>-5</v>
      </c>
      <c r="T39" s="19">
        <v>-5</v>
      </c>
      <c r="U39" s="19">
        <v>-5</v>
      </c>
      <c r="V39" s="19">
        <v>-5</v>
      </c>
      <c r="W39" s="19">
        <v>-5</v>
      </c>
      <c r="X39" s="19">
        <v>-5</v>
      </c>
      <c r="Y39" s="19">
        <v>-5</v>
      </c>
      <c r="Z39" s="19">
        <v>-5</v>
      </c>
      <c r="AA39" s="19">
        <v>-5</v>
      </c>
      <c r="AB39" s="19">
        <v>-5</v>
      </c>
      <c r="AC39" s="19">
        <v>-5</v>
      </c>
      <c r="AD39" s="19">
        <v>-5</v>
      </c>
      <c r="AE39" s="19">
        <v>-5</v>
      </c>
      <c r="AF39" s="19">
        <v>-5</v>
      </c>
      <c r="AG39" s="19">
        <v>-5</v>
      </c>
      <c r="AH39" s="19">
        <v>-5</v>
      </c>
      <c r="AI39" s="19">
        <v>-5</v>
      </c>
      <c r="AJ39" s="19">
        <v>-5</v>
      </c>
      <c r="AK39" s="19">
        <v>-5</v>
      </c>
      <c r="AL39" s="19">
        <v>-5</v>
      </c>
      <c r="AM39" s="19">
        <v>-5</v>
      </c>
      <c r="AN39" s="19">
        <v>-5</v>
      </c>
      <c r="AO39" s="19">
        <v>-5</v>
      </c>
      <c r="AP39" s="19">
        <v>-5</v>
      </c>
      <c r="AQ39" s="19">
        <v>-5</v>
      </c>
      <c r="AR39" s="19">
        <v>-5</v>
      </c>
      <c r="AS39" s="19">
        <v>-5</v>
      </c>
      <c r="AT39" s="19">
        <v>-5</v>
      </c>
      <c r="AU39" s="19">
        <v>-5</v>
      </c>
      <c r="AV39" s="19">
        <v>-5</v>
      </c>
      <c r="AW39" s="19">
        <v>-5</v>
      </c>
      <c r="AX39" s="19">
        <v>-5</v>
      </c>
      <c r="AY39" s="19">
        <v>-5</v>
      </c>
      <c r="AZ39" s="19">
        <v>-5</v>
      </c>
      <c r="BA39" s="19">
        <v>-5</v>
      </c>
      <c r="BB39" s="19">
        <v>-5</v>
      </c>
      <c r="BC39" s="19">
        <v>-5</v>
      </c>
      <c r="BD39" s="19">
        <v>-5</v>
      </c>
      <c r="BE39" s="19">
        <v>-5</v>
      </c>
      <c r="BF39" s="19">
        <v>-5</v>
      </c>
      <c r="BG39" s="19">
        <v>-5</v>
      </c>
      <c r="BH39" s="19">
        <v>-5</v>
      </c>
      <c r="BI39" s="19">
        <v>-5</v>
      </c>
      <c r="BJ39" s="19">
        <v>-5</v>
      </c>
      <c r="BK39" s="19">
        <v>-5</v>
      </c>
      <c r="BL39" s="19">
        <v>-5</v>
      </c>
    </row>
    <row r="40" spans="3:59" ht="12.75">
      <c r="C40" t="s">
        <v>56</v>
      </c>
      <c r="D40" s="19"/>
      <c r="E40" s="20">
        <f>$D$38/10</f>
        <v>-10.5</v>
      </c>
      <c r="F40" s="20">
        <f>$D$38/10</f>
        <v>-10.5</v>
      </c>
      <c r="G40" s="20">
        <f>$D$38/10</f>
        <v>-10.5</v>
      </c>
      <c r="H40" s="20">
        <f>$D$38/10</f>
        <v>-10.5</v>
      </c>
      <c r="I40" s="20">
        <f>$D$38/10</f>
        <v>-10.5</v>
      </c>
      <c r="J40" s="20">
        <f>$D$38/10</f>
        <v>-10.5</v>
      </c>
      <c r="K40" s="20">
        <f>$D$38/10</f>
        <v>-10.5</v>
      </c>
      <c r="L40" s="20">
        <f>$D$38/10</f>
        <v>-10.5</v>
      </c>
      <c r="M40" s="20">
        <f>$D$38/10</f>
        <v>-10.5</v>
      </c>
      <c r="N40" s="20">
        <f>$D$38/10</f>
        <v>-10.5</v>
      </c>
      <c r="T40" s="20">
        <f>$D$38/10</f>
        <v>-10.5</v>
      </c>
      <c r="U40" s="20">
        <f>$D$38/10</f>
        <v>-10.5</v>
      </c>
      <c r="V40" s="20">
        <f>$D$38/10</f>
        <v>-10.5</v>
      </c>
      <c r="W40" s="20">
        <f>$D$38/10</f>
        <v>-10.5</v>
      </c>
      <c r="X40" s="20">
        <f>$D$38/10</f>
        <v>-10.5</v>
      </c>
      <c r="Y40" s="20">
        <f>$D$38/10</f>
        <v>-10.5</v>
      </c>
      <c r="Z40" s="20">
        <f>$D$38/10</f>
        <v>-10.5</v>
      </c>
      <c r="AA40" s="20">
        <f>$D$38/10</f>
        <v>-10.5</v>
      </c>
      <c r="AB40" s="20">
        <f>$D$38/10</f>
        <v>-10.5</v>
      </c>
      <c r="AC40" s="20">
        <f>$D$38/10</f>
        <v>-10.5</v>
      </c>
      <c r="AI40" s="20">
        <f>$D$38/10</f>
        <v>-10.5</v>
      </c>
      <c r="AJ40" s="20">
        <f>$D$38/10</f>
        <v>-10.5</v>
      </c>
      <c r="AK40" s="20">
        <f>$D$38/10</f>
        <v>-10.5</v>
      </c>
      <c r="AL40" s="20">
        <f>$D$38/10</f>
        <v>-10.5</v>
      </c>
      <c r="AM40" s="20">
        <f>$D$38/10</f>
        <v>-10.5</v>
      </c>
      <c r="AN40" s="20">
        <f>$D$38/10</f>
        <v>-10.5</v>
      </c>
      <c r="AO40" s="20">
        <f>$D$38/10</f>
        <v>-10.5</v>
      </c>
      <c r="AP40" s="20">
        <f>$D$38/10</f>
        <v>-10.5</v>
      </c>
      <c r="AQ40" s="20">
        <f>$D$38/10</f>
        <v>-10.5</v>
      </c>
      <c r="AR40" s="20">
        <f>$D$38/10</f>
        <v>-10.5</v>
      </c>
      <c r="AX40" s="20">
        <f>$D$38/10</f>
        <v>-10.5</v>
      </c>
      <c r="AY40" s="20">
        <f>$D$38/10</f>
        <v>-10.5</v>
      </c>
      <c r="AZ40" s="20">
        <f>$D$38/10</f>
        <v>-10.5</v>
      </c>
      <c r="BA40" s="20">
        <f>$D$38/10</f>
        <v>-10.5</v>
      </c>
      <c r="BB40" s="20">
        <f>$D$38/10</f>
        <v>-10.5</v>
      </c>
      <c r="BC40" s="20">
        <f>$D$38/10</f>
        <v>-10.5</v>
      </c>
      <c r="BD40" s="20">
        <f>$D$38/10</f>
        <v>-10.5</v>
      </c>
      <c r="BE40" s="20">
        <f>$D$38/10</f>
        <v>-10.5</v>
      </c>
      <c r="BF40" s="20">
        <f>$D$38/10</f>
        <v>-10.5</v>
      </c>
      <c r="BG40" s="20">
        <f>$D$38/10</f>
        <v>-10.5</v>
      </c>
    </row>
    <row r="41" spans="3:64" ht="12.75">
      <c r="C41" t="s">
        <v>57</v>
      </c>
      <c r="D41" s="19">
        <f>D39+D40</f>
        <v>0</v>
      </c>
      <c r="E41" s="20">
        <f>E39+E40</f>
        <v>-15.5</v>
      </c>
      <c r="F41" s="20">
        <f>F39+F40</f>
        <v>-15.5</v>
      </c>
      <c r="G41" s="20">
        <f>G39+G40</f>
        <v>-15.5</v>
      </c>
      <c r="H41" s="20">
        <f>H39+H40</f>
        <v>-15.5</v>
      </c>
      <c r="I41" s="20">
        <f>I39+I40</f>
        <v>-15.5</v>
      </c>
      <c r="J41" s="20">
        <f>J39+J40</f>
        <v>-15.5</v>
      </c>
      <c r="K41" s="20">
        <f>K39+K40</f>
        <v>-15.5</v>
      </c>
      <c r="L41" s="20">
        <f>L39+L40</f>
        <v>-15.5</v>
      </c>
      <c r="M41" s="20">
        <f>M39+M40</f>
        <v>-15.5</v>
      </c>
      <c r="N41" s="20">
        <f>N39+N40</f>
        <v>-15.5</v>
      </c>
      <c r="O41" s="20">
        <f>O39+O40</f>
        <v>-5</v>
      </c>
      <c r="P41" s="20">
        <f>P39+P40</f>
        <v>-5</v>
      </c>
      <c r="Q41" s="20">
        <f>Q39+Q40</f>
        <v>-5</v>
      </c>
      <c r="R41" s="20">
        <f>R39+R40</f>
        <v>-5</v>
      </c>
      <c r="S41" s="20">
        <f>S39+S40</f>
        <v>-5</v>
      </c>
      <c r="T41" s="20">
        <f>T39+T40</f>
        <v>-15.5</v>
      </c>
      <c r="U41" s="20">
        <f>U39+U40</f>
        <v>-15.5</v>
      </c>
      <c r="V41" s="20">
        <f>V39+V40</f>
        <v>-15.5</v>
      </c>
      <c r="W41" s="20">
        <f>W39+W40</f>
        <v>-15.5</v>
      </c>
      <c r="X41" s="20">
        <f>X39+X40</f>
        <v>-15.5</v>
      </c>
      <c r="Y41" s="20">
        <f>Y39+Y40</f>
        <v>-15.5</v>
      </c>
      <c r="Z41" s="20">
        <f>Z39+Z40</f>
        <v>-15.5</v>
      </c>
      <c r="AA41" s="20">
        <f>AA39+AA40</f>
        <v>-15.5</v>
      </c>
      <c r="AB41" s="20">
        <f>AB39+AB40</f>
        <v>-15.5</v>
      </c>
      <c r="AC41" s="20">
        <f>AC39+AC40</f>
        <v>-15.5</v>
      </c>
      <c r="AD41" s="20">
        <f>AD39+AD40</f>
        <v>-5</v>
      </c>
      <c r="AE41" s="20">
        <f>AE39+AE40</f>
        <v>-5</v>
      </c>
      <c r="AF41" s="20">
        <f>AF39+AF40</f>
        <v>-5</v>
      </c>
      <c r="AG41" s="20">
        <f>AG39+AG40</f>
        <v>-5</v>
      </c>
      <c r="AH41" s="20">
        <f>AH39+AH40</f>
        <v>-5</v>
      </c>
      <c r="AI41" s="20">
        <f>AI39+AI40</f>
        <v>-15.5</v>
      </c>
      <c r="AJ41" s="20">
        <f>AJ39+AJ40</f>
        <v>-15.5</v>
      </c>
      <c r="AK41" s="20">
        <f>AK39+AK40</f>
        <v>-15.5</v>
      </c>
      <c r="AL41" s="20">
        <f>AL39+AL40</f>
        <v>-15.5</v>
      </c>
      <c r="AM41" s="20">
        <f>AM39+AM40</f>
        <v>-15.5</v>
      </c>
      <c r="AN41" s="20">
        <f>AN39+AN40</f>
        <v>-15.5</v>
      </c>
      <c r="AO41" s="20">
        <f>AO39+AO40</f>
        <v>-15.5</v>
      </c>
      <c r="AP41" s="20">
        <f>AP39+AP40</f>
        <v>-15.5</v>
      </c>
      <c r="AQ41" s="20">
        <f>AQ39+AQ40</f>
        <v>-15.5</v>
      </c>
      <c r="AR41" s="20">
        <f>AR39+AR40</f>
        <v>-15.5</v>
      </c>
      <c r="AS41" s="20">
        <f>AS39+AS40</f>
        <v>-5</v>
      </c>
      <c r="AT41" s="20">
        <f>AT39+AT40</f>
        <v>-5</v>
      </c>
      <c r="AU41" s="20">
        <f>AU39+AU40</f>
        <v>-5</v>
      </c>
      <c r="AV41" s="20">
        <f>AV39+AV40</f>
        <v>-5</v>
      </c>
      <c r="AW41" s="20">
        <f>AW39+AW40</f>
        <v>-5</v>
      </c>
      <c r="AX41" s="20">
        <f>AX39+AX40</f>
        <v>-15.5</v>
      </c>
      <c r="AY41" s="20">
        <f>AY39+AY40</f>
        <v>-15.5</v>
      </c>
      <c r="AZ41" s="20">
        <f>AZ39+AZ40</f>
        <v>-15.5</v>
      </c>
      <c r="BA41" s="20">
        <f>BA39+BA40</f>
        <v>-15.5</v>
      </c>
      <c r="BB41" s="20">
        <f>BB39+BB40</f>
        <v>-15.5</v>
      </c>
      <c r="BC41" s="20">
        <f>BC39+BC40</f>
        <v>-15.5</v>
      </c>
      <c r="BD41" s="20">
        <f>BD39+BD40</f>
        <v>-15.5</v>
      </c>
      <c r="BE41" s="20">
        <f>BE39+BE40</f>
        <v>-15.5</v>
      </c>
      <c r="BF41" s="20">
        <f>BF39+BF40</f>
        <v>-15.5</v>
      </c>
      <c r="BG41" s="20">
        <f>BG39+BG40</f>
        <v>-15.5</v>
      </c>
      <c r="BH41" s="20">
        <f>BH39+BH40</f>
        <v>-5</v>
      </c>
      <c r="BI41" s="20">
        <f>BI39+BI40</f>
        <v>-5</v>
      </c>
      <c r="BJ41" s="20">
        <f>BJ39+BJ40</f>
        <v>-5</v>
      </c>
      <c r="BK41" s="20">
        <f>BK39+BK40</f>
        <v>-5</v>
      </c>
      <c r="BL41" s="20">
        <f>BL39+BL40</f>
        <v>-5</v>
      </c>
    </row>
    <row r="42" spans="3:64" ht="12.75">
      <c r="C42" t="s">
        <v>58</v>
      </c>
      <c r="D42" s="19">
        <f>35%*D41</f>
        <v>0</v>
      </c>
      <c r="E42" s="21">
        <f>35%*E41</f>
        <v>-5.425</v>
      </c>
      <c r="F42" s="21">
        <f>35%*F41</f>
        <v>-5.425</v>
      </c>
      <c r="G42" s="21">
        <f>35%*G41</f>
        <v>-5.425</v>
      </c>
      <c r="H42" s="21">
        <f>35%*H41</f>
        <v>-5.425</v>
      </c>
      <c r="I42" s="21">
        <f>35%*I41</f>
        <v>-5.425</v>
      </c>
      <c r="J42" s="21">
        <f>35%*J41</f>
        <v>-5.425</v>
      </c>
      <c r="K42" s="21">
        <f>35%*K41</f>
        <v>-5.425</v>
      </c>
      <c r="L42" s="21">
        <f>35%*L41</f>
        <v>-5.425</v>
      </c>
      <c r="M42" s="21">
        <f>35%*M41</f>
        <v>-5.425</v>
      </c>
      <c r="N42" s="21">
        <f>35%*N41</f>
        <v>-5.425</v>
      </c>
      <c r="O42" s="21">
        <f>35%*O41</f>
        <v>-1.75</v>
      </c>
      <c r="P42" s="21">
        <f>35%*P41</f>
        <v>-1.75</v>
      </c>
      <c r="Q42" s="21">
        <f>35%*Q41</f>
        <v>-1.75</v>
      </c>
      <c r="R42" s="21">
        <f>35%*R41</f>
        <v>-1.75</v>
      </c>
      <c r="S42" s="21">
        <f>35%*S41</f>
        <v>-1.75</v>
      </c>
      <c r="T42" s="21">
        <f>35%*T41</f>
        <v>-5.425</v>
      </c>
      <c r="U42" s="21">
        <f>35%*U41</f>
        <v>-5.425</v>
      </c>
      <c r="V42" s="21">
        <f>35%*V41</f>
        <v>-5.425</v>
      </c>
      <c r="W42" s="21">
        <f>35%*W41</f>
        <v>-5.425</v>
      </c>
      <c r="X42" s="21">
        <f>35%*X41</f>
        <v>-5.425</v>
      </c>
      <c r="Y42" s="21">
        <f>35%*Y41</f>
        <v>-5.425</v>
      </c>
      <c r="Z42" s="21">
        <f>35%*Z41</f>
        <v>-5.425</v>
      </c>
      <c r="AA42" s="21">
        <f>35%*AA41</f>
        <v>-5.425</v>
      </c>
      <c r="AB42" s="21">
        <f>35%*AB41</f>
        <v>-5.425</v>
      </c>
      <c r="AC42" s="21">
        <f>35%*AC41</f>
        <v>-5.425</v>
      </c>
      <c r="AD42" s="21">
        <f>35%*AD41</f>
        <v>-1.75</v>
      </c>
      <c r="AE42" s="21">
        <f>35%*AE41</f>
        <v>-1.75</v>
      </c>
      <c r="AF42" s="21">
        <f>35%*AF41</f>
        <v>-1.75</v>
      </c>
      <c r="AG42" s="21">
        <f>35%*AG41</f>
        <v>-1.75</v>
      </c>
      <c r="AH42" s="21">
        <f>35%*AH41</f>
        <v>-1.75</v>
      </c>
      <c r="AI42" s="21">
        <f>35%*AI41</f>
        <v>-5.425</v>
      </c>
      <c r="AJ42" s="21">
        <f>35%*AJ41</f>
        <v>-5.425</v>
      </c>
      <c r="AK42" s="21">
        <f>35%*AK41</f>
        <v>-5.425</v>
      </c>
      <c r="AL42" s="21">
        <f>35%*AL41</f>
        <v>-5.425</v>
      </c>
      <c r="AM42" s="21">
        <f>35%*AM41</f>
        <v>-5.425</v>
      </c>
      <c r="AN42" s="21">
        <f>35%*AN41</f>
        <v>-5.425</v>
      </c>
      <c r="AO42" s="21">
        <f>35%*AO41</f>
        <v>-5.425</v>
      </c>
      <c r="AP42" s="21">
        <f>35%*AP41</f>
        <v>-5.425</v>
      </c>
      <c r="AQ42" s="21">
        <f>35%*AQ41</f>
        <v>-5.425</v>
      </c>
      <c r="AR42" s="21">
        <f>35%*AR41</f>
        <v>-5.425</v>
      </c>
      <c r="AS42" s="21">
        <f>35%*AS41</f>
        <v>-1.75</v>
      </c>
      <c r="AT42" s="21">
        <f>35%*AT41</f>
        <v>-1.75</v>
      </c>
      <c r="AU42" s="21">
        <f>35%*AU41</f>
        <v>-1.75</v>
      </c>
      <c r="AV42" s="21">
        <f>35%*AV41</f>
        <v>-1.75</v>
      </c>
      <c r="AW42" s="21">
        <f>35%*AW41</f>
        <v>-1.75</v>
      </c>
      <c r="AX42" s="21">
        <f>35%*AX41</f>
        <v>-5.425</v>
      </c>
      <c r="AY42" s="21">
        <f>35%*AY41</f>
        <v>-5.425</v>
      </c>
      <c r="AZ42" s="21">
        <f>35%*AZ41</f>
        <v>-5.425</v>
      </c>
      <c r="BA42" s="21">
        <f>35%*BA41</f>
        <v>-5.425</v>
      </c>
      <c r="BB42" s="21">
        <f>35%*BB41</f>
        <v>-5.425</v>
      </c>
      <c r="BC42" s="21">
        <f>35%*BC41</f>
        <v>-5.425</v>
      </c>
      <c r="BD42" s="21">
        <f>35%*BD41</f>
        <v>-5.425</v>
      </c>
      <c r="BE42" s="21">
        <f>35%*BE41</f>
        <v>-5.425</v>
      </c>
      <c r="BF42" s="21">
        <f>35%*BF41</f>
        <v>-5.425</v>
      </c>
      <c r="BG42" s="21">
        <f>35%*BG41</f>
        <v>-5.425</v>
      </c>
      <c r="BH42" s="21">
        <f>35%*BH41</f>
        <v>-1.75</v>
      </c>
      <c r="BI42" s="21">
        <f>35%*BI41</f>
        <v>-1.75</v>
      </c>
      <c r="BJ42" s="21">
        <f>35%*BJ41</f>
        <v>-1.75</v>
      </c>
      <c r="BK42" s="21">
        <f>35%*BK41</f>
        <v>-1.75</v>
      </c>
      <c r="BL42" s="21">
        <f>35%*BL41</f>
        <v>-1.75</v>
      </c>
    </row>
    <row r="43" spans="3:64" ht="14.25">
      <c r="C43" s="15" t="s">
        <v>59</v>
      </c>
      <c r="D43" s="21">
        <f>D38+D39-D42</f>
        <v>-105</v>
      </c>
      <c r="E43" s="21">
        <f>E38+E39-E42</f>
        <v>0.4249999999999998</v>
      </c>
      <c r="F43" s="21">
        <f>F38+F39-F42</f>
        <v>0.4249999999999998</v>
      </c>
      <c r="G43" s="21">
        <f>G38+G39-G42</f>
        <v>0.4249999999999998</v>
      </c>
      <c r="H43" s="21">
        <f>H38+H39-H42</f>
        <v>0.4249999999999998</v>
      </c>
      <c r="I43" s="21">
        <f>I38+I39-I42</f>
        <v>0.4249999999999998</v>
      </c>
      <c r="J43" s="21">
        <f>J38+J39-J42</f>
        <v>0.4249999999999998</v>
      </c>
      <c r="K43" s="21">
        <f>K38+K39-K42</f>
        <v>0.4249999999999998</v>
      </c>
      <c r="L43" s="21">
        <f>L38+L39-L42</f>
        <v>0.4249999999999998</v>
      </c>
      <c r="M43" s="21">
        <f>M38+M39-M42</f>
        <v>0.4249999999999998</v>
      </c>
      <c r="N43" s="21">
        <f>N38+N39-N42</f>
        <v>0.4249999999999998</v>
      </c>
      <c r="O43" s="21">
        <f>O38+O39-O42</f>
        <v>-3.25</v>
      </c>
      <c r="P43" s="21">
        <f>P38+P39-P42</f>
        <v>-3.25</v>
      </c>
      <c r="Q43" s="21">
        <f>Q38+Q39-Q42</f>
        <v>-3.25</v>
      </c>
      <c r="R43" s="21">
        <f>R38+R39-R42</f>
        <v>-3.25</v>
      </c>
      <c r="S43" s="21">
        <f>S38+S39-S42</f>
        <v>-108.25</v>
      </c>
      <c r="T43" s="21">
        <f>T38+T39-T42</f>
        <v>0.4249999999999998</v>
      </c>
      <c r="U43" s="21">
        <f>U38+U39-U42</f>
        <v>0.4249999999999998</v>
      </c>
      <c r="V43" s="21">
        <f>V38+V39-V42</f>
        <v>0.4249999999999998</v>
      </c>
      <c r="W43" s="21">
        <f>W38+W39-W42</f>
        <v>0.4249999999999998</v>
      </c>
      <c r="X43" s="21">
        <f>X38+X39-X42</f>
        <v>0.4249999999999998</v>
      </c>
      <c r="Y43" s="21">
        <f>Y38+Y39-Y42</f>
        <v>0.4249999999999998</v>
      </c>
      <c r="Z43" s="21">
        <f>Z38+Z39-Z42</f>
        <v>0.4249999999999998</v>
      </c>
      <c r="AA43" s="21">
        <f>AA38+AA39-AA42</f>
        <v>0.4249999999999998</v>
      </c>
      <c r="AB43" s="21">
        <f>AB38+AB39-AB42</f>
        <v>0.4249999999999998</v>
      </c>
      <c r="AC43" s="21">
        <f>AC38+AC39-AC42</f>
        <v>0.4249999999999998</v>
      </c>
      <c r="AD43" s="21">
        <f>AD38+AD39-AD42</f>
        <v>-3.25</v>
      </c>
      <c r="AE43" s="21">
        <f>AE38+AE39-AE42</f>
        <v>-3.25</v>
      </c>
      <c r="AF43" s="21">
        <f>AF38+AF39-AF42</f>
        <v>-3.25</v>
      </c>
      <c r="AG43" s="21">
        <f>AG38+AG39-AG42</f>
        <v>-3.25</v>
      </c>
      <c r="AH43" s="21">
        <f>AH38+AH39-AH42</f>
        <v>-108.25</v>
      </c>
      <c r="AI43" s="21">
        <f>AI38+AI39-AI42</f>
        <v>0.4249999999999998</v>
      </c>
      <c r="AJ43" s="21">
        <f>AJ38+AJ39-AJ42</f>
        <v>0.4249999999999998</v>
      </c>
      <c r="AK43" s="21">
        <f>AK38+AK39-AK42</f>
        <v>0.4249999999999998</v>
      </c>
      <c r="AL43" s="21">
        <f>AL38+AL39-AL42</f>
        <v>0.4249999999999998</v>
      </c>
      <c r="AM43" s="21">
        <f>AM38+AM39-AM42</f>
        <v>0.4249999999999998</v>
      </c>
      <c r="AN43" s="21">
        <f>AN38+AN39-AN42</f>
        <v>0.4249999999999998</v>
      </c>
      <c r="AO43" s="21">
        <f>AO38+AO39-AO42</f>
        <v>0.4249999999999998</v>
      </c>
      <c r="AP43" s="21">
        <f>AP38+AP39-AP42</f>
        <v>0.4249999999999998</v>
      </c>
      <c r="AQ43" s="21">
        <f>AQ38+AQ39-AQ42</f>
        <v>0.4249999999999998</v>
      </c>
      <c r="AR43" s="21">
        <f>AR38+AR39-AR42</f>
        <v>0.4249999999999998</v>
      </c>
      <c r="AS43" s="21">
        <f>AS38+AS39-AS42</f>
        <v>-3.25</v>
      </c>
      <c r="AT43" s="21">
        <f>AT38+AT39-AT42</f>
        <v>-3.25</v>
      </c>
      <c r="AU43" s="21">
        <f>AU38+AU39-AU42</f>
        <v>-3.25</v>
      </c>
      <c r="AV43" s="21">
        <f>AV38+AV39-AV42</f>
        <v>-3.25</v>
      </c>
      <c r="AW43" s="21">
        <f>AW38+AW39-AW42</f>
        <v>-108.25</v>
      </c>
      <c r="AX43" s="21">
        <f>AX38+AX39-AX42</f>
        <v>0.4249999999999998</v>
      </c>
      <c r="AY43" s="21">
        <f>AY38+AY39-AY42</f>
        <v>0.4249999999999998</v>
      </c>
      <c r="AZ43" s="21">
        <f>AZ38+AZ39-AZ42</f>
        <v>0.4249999999999998</v>
      </c>
      <c r="BA43" s="21">
        <f>BA38+BA39-BA42</f>
        <v>0.4249999999999998</v>
      </c>
      <c r="BB43" s="21">
        <f>BB38+BB39-BB42</f>
        <v>0.4249999999999998</v>
      </c>
      <c r="BC43" s="21">
        <f>BC38+BC39-BC42</f>
        <v>0.4249999999999998</v>
      </c>
      <c r="BD43" s="21">
        <f>BD38+BD39-BD42</f>
        <v>0.4249999999999998</v>
      </c>
      <c r="BE43" s="21">
        <f>BE38+BE39-BE42</f>
        <v>0.4249999999999998</v>
      </c>
      <c r="BF43" s="21">
        <f>BF38+BF39-BF42</f>
        <v>0.4249999999999998</v>
      </c>
      <c r="BG43" s="21">
        <f>BG38+BG39-BG42</f>
        <v>0.4249999999999998</v>
      </c>
      <c r="BH43" s="21">
        <f>BH38+BH39-BH42</f>
        <v>-3.25</v>
      </c>
      <c r="BI43" s="21">
        <f>BI38+BI39-BI42</f>
        <v>-3.25</v>
      </c>
      <c r="BJ43" s="21">
        <f>BJ38+BJ39-BJ42</f>
        <v>-3.25</v>
      </c>
      <c r="BK43" s="21">
        <f>BK38+BK39-BK42</f>
        <v>-3.25</v>
      </c>
      <c r="BL43" s="21">
        <f>BL38+BL39-BL42</f>
        <v>-3.25</v>
      </c>
    </row>
    <row r="44" spans="3:9" ht="12.75">
      <c r="C44" t="s">
        <v>38</v>
      </c>
      <c r="D44" s="19">
        <f>NPV($C$26,E43:BL43)+D43</f>
        <v>-182.238205231993</v>
      </c>
      <c r="E44" s="19"/>
      <c r="F44" s="19"/>
      <c r="G44" s="19"/>
      <c r="H44" s="19"/>
      <c r="I44" s="19"/>
    </row>
    <row r="45" spans="4:9" ht="12.75">
      <c r="D45" s="19"/>
      <c r="E45" s="19"/>
      <c r="F45" s="19"/>
      <c r="G45" s="19"/>
      <c r="H45" s="19"/>
      <c r="I45" s="19"/>
    </row>
    <row r="46" spans="4:9" ht="12.75">
      <c r="D46" s="19"/>
      <c r="E46" s="19"/>
      <c r="F46" s="19"/>
      <c r="G46" s="19"/>
      <c r="H46" s="19"/>
      <c r="I46" s="19"/>
    </row>
    <row r="47" spans="2:54" ht="27.75">
      <c r="B47" s="18" t="s">
        <v>60</v>
      </c>
      <c r="C47" s="15" t="s">
        <v>54</v>
      </c>
      <c r="D47" s="19">
        <f>-70-70</f>
        <v>-140</v>
      </c>
      <c r="E47" s="19"/>
      <c r="F47" s="19"/>
      <c r="G47" s="19"/>
      <c r="H47" s="19"/>
      <c r="I47" s="19"/>
      <c r="S47" s="19"/>
      <c r="AC47" s="22">
        <v>-140</v>
      </c>
      <c r="AH47" s="19"/>
      <c r="AW47" s="19"/>
      <c r="BB47" s="22">
        <v>-140</v>
      </c>
    </row>
    <row r="48" spans="3:64" ht="12.75">
      <c r="C48" t="s">
        <v>55</v>
      </c>
      <c r="D48" s="19"/>
      <c r="E48" s="19">
        <v>-3</v>
      </c>
      <c r="F48" s="19">
        <v>-3</v>
      </c>
      <c r="G48" s="19">
        <v>-3</v>
      </c>
      <c r="H48" s="19">
        <v>-3</v>
      </c>
      <c r="I48" s="19">
        <v>-3</v>
      </c>
      <c r="J48" s="19">
        <v>-3</v>
      </c>
      <c r="K48" s="19">
        <v>-3</v>
      </c>
      <c r="L48" s="19">
        <v>-3</v>
      </c>
      <c r="M48" s="19">
        <v>-3</v>
      </c>
      <c r="N48" s="19">
        <v>-3</v>
      </c>
      <c r="O48" s="19">
        <v>-3</v>
      </c>
      <c r="P48" s="19">
        <v>-3</v>
      </c>
      <c r="Q48" s="19">
        <v>-3</v>
      </c>
      <c r="R48" s="19">
        <v>-3</v>
      </c>
      <c r="S48" s="19">
        <v>-3</v>
      </c>
      <c r="T48" s="19">
        <v>-3</v>
      </c>
      <c r="U48" s="19">
        <v>-3</v>
      </c>
      <c r="V48" s="19">
        <v>-3</v>
      </c>
      <c r="W48" s="19">
        <v>-3</v>
      </c>
      <c r="X48" s="19">
        <v>-3</v>
      </c>
      <c r="Y48" s="19">
        <v>-3</v>
      </c>
      <c r="Z48" s="19">
        <v>-3</v>
      </c>
      <c r="AA48" s="19">
        <v>-3</v>
      </c>
      <c r="AB48" s="19">
        <v>-3</v>
      </c>
      <c r="AC48" s="19">
        <v>-3</v>
      </c>
      <c r="AD48" s="19">
        <v>-3</v>
      </c>
      <c r="AE48" s="19">
        <v>-3</v>
      </c>
      <c r="AF48" s="19">
        <v>-3</v>
      </c>
      <c r="AG48" s="19">
        <v>-3</v>
      </c>
      <c r="AH48" s="19">
        <v>-3</v>
      </c>
      <c r="AI48" s="19">
        <v>-3</v>
      </c>
      <c r="AJ48" s="19">
        <v>-3</v>
      </c>
      <c r="AK48" s="19">
        <v>-3</v>
      </c>
      <c r="AL48" s="19">
        <v>-3</v>
      </c>
      <c r="AM48" s="19">
        <v>-3</v>
      </c>
      <c r="AN48" s="19">
        <v>-3</v>
      </c>
      <c r="AO48" s="19">
        <v>-3</v>
      </c>
      <c r="AP48" s="19">
        <v>-3</v>
      </c>
      <c r="AQ48" s="19">
        <v>-3</v>
      </c>
      <c r="AR48" s="19">
        <v>-3</v>
      </c>
      <c r="AS48" s="19">
        <v>-3</v>
      </c>
      <c r="AT48" s="19">
        <v>-3</v>
      </c>
      <c r="AU48" s="19">
        <v>-3</v>
      </c>
      <c r="AV48" s="19">
        <v>-3</v>
      </c>
      <c r="AW48" s="19">
        <v>-3</v>
      </c>
      <c r="AX48" s="19">
        <v>-3</v>
      </c>
      <c r="AY48" s="19">
        <v>-3</v>
      </c>
      <c r="AZ48" s="19">
        <v>-3</v>
      </c>
      <c r="BA48" s="19">
        <v>-3</v>
      </c>
      <c r="BB48" s="19">
        <v>-3</v>
      </c>
      <c r="BC48" s="19">
        <v>-3</v>
      </c>
      <c r="BD48" s="19">
        <v>-3</v>
      </c>
      <c r="BE48" s="19">
        <v>-3</v>
      </c>
      <c r="BF48" s="19">
        <v>-3</v>
      </c>
      <c r="BG48" s="19">
        <v>-3</v>
      </c>
      <c r="BH48" s="19">
        <v>-3</v>
      </c>
      <c r="BI48" s="19">
        <v>-3</v>
      </c>
      <c r="BJ48" s="19">
        <v>-3</v>
      </c>
      <c r="BK48" s="19">
        <v>-3</v>
      </c>
      <c r="BL48" s="19">
        <v>-3</v>
      </c>
    </row>
    <row r="49" spans="3:64" ht="12.75">
      <c r="C49" t="s">
        <v>56</v>
      </c>
      <c r="D49" s="19"/>
      <c r="E49" s="20">
        <f>$D$47/10</f>
        <v>-14</v>
      </c>
      <c r="F49" s="20">
        <f>$D$47/10</f>
        <v>-14</v>
      </c>
      <c r="G49" s="20">
        <f>$D$47/10</f>
        <v>-14</v>
      </c>
      <c r="H49" s="20">
        <f>$D$47/10</f>
        <v>-14</v>
      </c>
      <c r="I49" s="20">
        <f>$D$47/10</f>
        <v>-14</v>
      </c>
      <c r="J49" s="20">
        <f>$D$47/10</f>
        <v>-14</v>
      </c>
      <c r="K49" s="20">
        <f>$D$47/10</f>
        <v>-14</v>
      </c>
      <c r="L49" s="20">
        <f>$D$47/10</f>
        <v>-14</v>
      </c>
      <c r="M49" s="20">
        <f>$D$47/10</f>
        <v>-14</v>
      </c>
      <c r="N49" s="20">
        <f>$D$47/10</f>
        <v>-14</v>
      </c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>
        <f>$D$47/10</f>
        <v>-14</v>
      </c>
      <c r="AE49" s="20">
        <f>$D$47/10</f>
        <v>-14</v>
      </c>
      <c r="AF49" s="20">
        <f>$D$47/10</f>
        <v>-14</v>
      </c>
      <c r="AG49" s="20">
        <f>$D$47/10</f>
        <v>-14</v>
      </c>
      <c r="AH49" s="20">
        <f>$D$47/10</f>
        <v>-14</v>
      </c>
      <c r="AI49" s="20">
        <f>$D$47/10</f>
        <v>-14</v>
      </c>
      <c r="AJ49" s="20">
        <f>$D$47/10</f>
        <v>-14</v>
      </c>
      <c r="AK49" s="20">
        <f>$D$47/10</f>
        <v>-14</v>
      </c>
      <c r="AL49" s="20">
        <f>$D$47/10</f>
        <v>-14</v>
      </c>
      <c r="AM49" s="20">
        <f>$D$47/10</f>
        <v>-14</v>
      </c>
      <c r="AN49" s="20"/>
      <c r="AO49" s="20"/>
      <c r="AP49" s="20"/>
      <c r="AQ49" s="20"/>
      <c r="AR49" s="20"/>
      <c r="AX49" s="20"/>
      <c r="AY49" s="20"/>
      <c r="AZ49" s="20"/>
      <c r="BA49" s="20"/>
      <c r="BB49" s="20"/>
      <c r="BC49" s="20">
        <f>$D$47/10</f>
        <v>-14</v>
      </c>
      <c r="BD49" s="20">
        <f>$D$47/10</f>
        <v>-14</v>
      </c>
      <c r="BE49" s="20">
        <f>$D$47/10</f>
        <v>-14</v>
      </c>
      <c r="BF49" s="20">
        <f>$D$47/10</f>
        <v>-14</v>
      </c>
      <c r="BG49" s="20">
        <f>$D$47/10</f>
        <v>-14</v>
      </c>
      <c r="BH49" s="20">
        <f>$D$47/10</f>
        <v>-14</v>
      </c>
      <c r="BI49" s="20">
        <f>$D$47/10</f>
        <v>-14</v>
      </c>
      <c r="BJ49" s="20">
        <f>$D$47/10</f>
        <v>-14</v>
      </c>
      <c r="BK49" s="20">
        <f>$D$47/10</f>
        <v>-14</v>
      </c>
      <c r="BL49" s="20">
        <f>$D$47/10</f>
        <v>-14</v>
      </c>
    </row>
    <row r="50" spans="3:64" ht="12.75">
      <c r="C50" t="s">
        <v>57</v>
      </c>
      <c r="D50" s="19">
        <f>D48+D49</f>
        <v>0</v>
      </c>
      <c r="E50" s="20">
        <f>E48+E49</f>
        <v>-17</v>
      </c>
      <c r="F50" s="20">
        <f>F48+F49</f>
        <v>-17</v>
      </c>
      <c r="G50" s="20">
        <f>G48+G49</f>
        <v>-17</v>
      </c>
      <c r="H50" s="20">
        <f>H48+H49</f>
        <v>-17</v>
      </c>
      <c r="I50" s="20">
        <f>I48+I49</f>
        <v>-17</v>
      </c>
      <c r="J50" s="20">
        <f>J48+J49</f>
        <v>-17</v>
      </c>
      <c r="K50" s="20">
        <f>K48+K49</f>
        <v>-17</v>
      </c>
      <c r="L50" s="20">
        <f>L48+L49</f>
        <v>-17</v>
      </c>
      <c r="M50" s="20">
        <f>M48+M49</f>
        <v>-17</v>
      </c>
      <c r="N50" s="20">
        <f>N48+N49</f>
        <v>-17</v>
      </c>
      <c r="O50" s="20">
        <f>O48+O49</f>
        <v>-3</v>
      </c>
      <c r="P50" s="20">
        <f>P48+P49</f>
        <v>-3</v>
      </c>
      <c r="Q50" s="20">
        <f>Q48+Q49</f>
        <v>-3</v>
      </c>
      <c r="R50" s="20">
        <f>R48+R49</f>
        <v>-3</v>
      </c>
      <c r="S50" s="20">
        <f>S48+S49</f>
        <v>-3</v>
      </c>
      <c r="T50" s="20">
        <f>T48+T49</f>
        <v>-3</v>
      </c>
      <c r="U50" s="20">
        <f>U48+U49</f>
        <v>-3</v>
      </c>
      <c r="V50" s="20">
        <f>V48+V49</f>
        <v>-3</v>
      </c>
      <c r="W50" s="20">
        <f>W48+W49</f>
        <v>-3</v>
      </c>
      <c r="X50" s="20">
        <f>X48+X49</f>
        <v>-3</v>
      </c>
      <c r="Y50" s="20">
        <f>Y48+Y49</f>
        <v>-3</v>
      </c>
      <c r="Z50" s="20">
        <f>Z48+Z49</f>
        <v>-3</v>
      </c>
      <c r="AA50" s="20">
        <f>AA48+AA49</f>
        <v>-3</v>
      </c>
      <c r="AB50" s="20">
        <f>AB48+AB49</f>
        <v>-3</v>
      </c>
      <c r="AC50" s="20">
        <f>AC48+AC49</f>
        <v>-3</v>
      </c>
      <c r="AD50" s="20">
        <f>AD48+AD49</f>
        <v>-17</v>
      </c>
      <c r="AE50" s="20">
        <f>AE48+AE49</f>
        <v>-17</v>
      </c>
      <c r="AF50" s="20">
        <f>AF48+AF49</f>
        <v>-17</v>
      </c>
      <c r="AG50" s="20">
        <f>AG48+AG49</f>
        <v>-17</v>
      </c>
      <c r="AH50" s="20">
        <f>AH48+AH49</f>
        <v>-17</v>
      </c>
      <c r="AI50" s="20">
        <f>AI48+AI49</f>
        <v>-17</v>
      </c>
      <c r="AJ50" s="20">
        <f>AJ48+AJ49</f>
        <v>-17</v>
      </c>
      <c r="AK50" s="20">
        <f>AK48+AK49</f>
        <v>-17</v>
      </c>
      <c r="AL50" s="20">
        <f>AL48+AL49</f>
        <v>-17</v>
      </c>
      <c r="AM50" s="20">
        <f>AM48+AM49</f>
        <v>-17</v>
      </c>
      <c r="AN50" s="20">
        <f>AN48+AN49</f>
        <v>-3</v>
      </c>
      <c r="AO50" s="20">
        <f>AO48+AO49</f>
        <v>-3</v>
      </c>
      <c r="AP50" s="20">
        <f>AP48+AP49</f>
        <v>-3</v>
      </c>
      <c r="AQ50" s="20">
        <f>AQ48+AQ49</f>
        <v>-3</v>
      </c>
      <c r="AR50" s="20">
        <f>AR48+AR49</f>
        <v>-3</v>
      </c>
      <c r="AS50" s="20">
        <f>AS48+AS49</f>
        <v>-3</v>
      </c>
      <c r="AT50" s="20">
        <f>AT48+AT49</f>
        <v>-3</v>
      </c>
      <c r="AU50" s="20">
        <f>AU48+AU49</f>
        <v>-3</v>
      </c>
      <c r="AV50" s="20">
        <f>AV48+AV49</f>
        <v>-3</v>
      </c>
      <c r="AW50" s="20">
        <f>AW48+AW49</f>
        <v>-3</v>
      </c>
      <c r="AX50" s="20">
        <f>AX48+AX49</f>
        <v>-3</v>
      </c>
      <c r="AY50" s="20">
        <f>AY48+AY49</f>
        <v>-3</v>
      </c>
      <c r="AZ50" s="20">
        <f>AZ48+AZ49</f>
        <v>-3</v>
      </c>
      <c r="BA50" s="20">
        <f>BA48+BA49</f>
        <v>-3</v>
      </c>
      <c r="BB50" s="20">
        <f>BB48+BB49</f>
        <v>-3</v>
      </c>
      <c r="BC50" s="20">
        <f>BC48+BC49</f>
        <v>-17</v>
      </c>
      <c r="BD50" s="20">
        <f>BD48+BD49</f>
        <v>-17</v>
      </c>
      <c r="BE50" s="20">
        <f>BE48+BE49</f>
        <v>-17</v>
      </c>
      <c r="BF50" s="20">
        <f>BF48+BF49</f>
        <v>-17</v>
      </c>
      <c r="BG50" s="20">
        <f>BG48+BG49</f>
        <v>-17</v>
      </c>
      <c r="BH50" s="20">
        <f>BH48+BH49</f>
        <v>-17</v>
      </c>
      <c r="BI50" s="20">
        <f>BI48+BI49</f>
        <v>-17</v>
      </c>
      <c r="BJ50" s="20">
        <f>BJ48+BJ49</f>
        <v>-17</v>
      </c>
      <c r="BK50" s="20">
        <f>BK48+BK49</f>
        <v>-17</v>
      </c>
      <c r="BL50" s="20">
        <f>BL48+BL49</f>
        <v>-17</v>
      </c>
    </row>
    <row r="51" spans="3:64" ht="12.75">
      <c r="C51" t="s">
        <v>58</v>
      </c>
      <c r="D51" s="19">
        <f>35%*D50</f>
        <v>0</v>
      </c>
      <c r="E51" s="21">
        <f>35%*E50</f>
        <v>-5.949999999999999</v>
      </c>
      <c r="F51" s="21">
        <f>35%*F50</f>
        <v>-5.949999999999999</v>
      </c>
      <c r="G51" s="21">
        <f>35%*G50</f>
        <v>-5.949999999999999</v>
      </c>
      <c r="H51" s="21">
        <f>35%*H50</f>
        <v>-5.949999999999999</v>
      </c>
      <c r="I51" s="21">
        <f>35%*I50</f>
        <v>-5.949999999999999</v>
      </c>
      <c r="J51" s="21">
        <f>35%*J50</f>
        <v>-5.949999999999999</v>
      </c>
      <c r="K51" s="21">
        <f>35%*K50</f>
        <v>-5.949999999999999</v>
      </c>
      <c r="L51" s="21">
        <f>35%*L50</f>
        <v>-5.949999999999999</v>
      </c>
      <c r="M51" s="21">
        <f>35%*M50</f>
        <v>-5.949999999999999</v>
      </c>
      <c r="N51" s="21">
        <f>35%*N50</f>
        <v>-5.949999999999999</v>
      </c>
      <c r="O51" s="21">
        <f>35%*O50</f>
        <v>-1.0499999999999998</v>
      </c>
      <c r="P51" s="21">
        <f>35%*P50</f>
        <v>-1.0499999999999998</v>
      </c>
      <c r="Q51" s="21">
        <f>35%*Q50</f>
        <v>-1.0499999999999998</v>
      </c>
      <c r="R51" s="21">
        <f>35%*R50</f>
        <v>-1.0499999999999998</v>
      </c>
      <c r="S51" s="21">
        <f>35%*S50</f>
        <v>-1.0499999999999998</v>
      </c>
      <c r="T51" s="21">
        <f>35%*T50</f>
        <v>-1.0499999999999998</v>
      </c>
      <c r="U51" s="21">
        <f>35%*U50</f>
        <v>-1.0499999999999998</v>
      </c>
      <c r="V51" s="21">
        <f>35%*V50</f>
        <v>-1.0499999999999998</v>
      </c>
      <c r="W51" s="21">
        <f>35%*W50</f>
        <v>-1.0499999999999998</v>
      </c>
      <c r="X51" s="21">
        <f>35%*X50</f>
        <v>-1.0499999999999998</v>
      </c>
      <c r="Y51" s="21">
        <f>35%*Y50</f>
        <v>-1.0499999999999998</v>
      </c>
      <c r="Z51" s="21">
        <f>35%*Z50</f>
        <v>-1.0499999999999998</v>
      </c>
      <c r="AA51" s="21">
        <f>35%*AA50</f>
        <v>-1.0499999999999998</v>
      </c>
      <c r="AB51" s="21">
        <f>35%*AB50</f>
        <v>-1.0499999999999998</v>
      </c>
      <c r="AC51" s="21">
        <f>35%*AC50</f>
        <v>-1.0499999999999998</v>
      </c>
      <c r="AD51" s="21">
        <f>35%*AD50</f>
        <v>-5.949999999999999</v>
      </c>
      <c r="AE51" s="21">
        <f>35%*AE50</f>
        <v>-5.949999999999999</v>
      </c>
      <c r="AF51" s="21">
        <f>35%*AF50</f>
        <v>-5.949999999999999</v>
      </c>
      <c r="AG51" s="21">
        <f>35%*AG50</f>
        <v>-5.949999999999999</v>
      </c>
      <c r="AH51" s="21">
        <f>35%*AH50</f>
        <v>-5.949999999999999</v>
      </c>
      <c r="AI51" s="21">
        <f>35%*AI50</f>
        <v>-5.949999999999999</v>
      </c>
      <c r="AJ51" s="21">
        <f>35%*AJ50</f>
        <v>-5.949999999999999</v>
      </c>
      <c r="AK51" s="21">
        <f>35%*AK50</f>
        <v>-5.949999999999999</v>
      </c>
      <c r="AL51" s="21">
        <f>35%*AL50</f>
        <v>-5.949999999999999</v>
      </c>
      <c r="AM51" s="21">
        <f>35%*AM50</f>
        <v>-5.949999999999999</v>
      </c>
      <c r="AN51" s="21">
        <f>35%*AN50</f>
        <v>-1.0499999999999998</v>
      </c>
      <c r="AO51" s="21">
        <f>35%*AO50</f>
        <v>-1.0499999999999998</v>
      </c>
      <c r="AP51" s="21">
        <f>35%*AP50</f>
        <v>-1.0499999999999998</v>
      </c>
      <c r="AQ51" s="21">
        <f>35%*AQ50</f>
        <v>-1.0499999999999998</v>
      </c>
      <c r="AR51" s="21">
        <f>35%*AR50</f>
        <v>-1.0499999999999998</v>
      </c>
      <c r="AS51" s="21">
        <f>35%*AS50</f>
        <v>-1.0499999999999998</v>
      </c>
      <c r="AT51" s="21">
        <f>35%*AT50</f>
        <v>-1.0499999999999998</v>
      </c>
      <c r="AU51" s="21">
        <f>35%*AU50</f>
        <v>-1.0499999999999998</v>
      </c>
      <c r="AV51" s="21">
        <f>35%*AV50</f>
        <v>-1.0499999999999998</v>
      </c>
      <c r="AW51" s="21">
        <f>35%*AW50</f>
        <v>-1.0499999999999998</v>
      </c>
      <c r="AX51" s="21">
        <f>35%*AX50</f>
        <v>-1.0499999999999998</v>
      </c>
      <c r="AY51" s="21">
        <f>35%*AY50</f>
        <v>-1.0499999999999998</v>
      </c>
      <c r="AZ51" s="21">
        <f>35%*AZ50</f>
        <v>-1.0499999999999998</v>
      </c>
      <c r="BA51" s="21">
        <f>35%*BA50</f>
        <v>-1.0499999999999998</v>
      </c>
      <c r="BB51" s="21">
        <f>35%*BB50</f>
        <v>-1.0499999999999998</v>
      </c>
      <c r="BC51" s="21">
        <f>35%*BC50</f>
        <v>-5.949999999999999</v>
      </c>
      <c r="BD51" s="21">
        <f>35%*BD50</f>
        <v>-5.949999999999999</v>
      </c>
      <c r="BE51" s="21">
        <f>35%*BE50</f>
        <v>-5.949999999999999</v>
      </c>
      <c r="BF51" s="21">
        <f>35%*BF50</f>
        <v>-5.949999999999999</v>
      </c>
      <c r="BG51" s="21">
        <f>35%*BG50</f>
        <v>-5.949999999999999</v>
      </c>
      <c r="BH51" s="21">
        <f>35%*BH50</f>
        <v>-5.949999999999999</v>
      </c>
      <c r="BI51" s="21">
        <f>35%*BI50</f>
        <v>-5.949999999999999</v>
      </c>
      <c r="BJ51" s="21">
        <f>35%*BJ50</f>
        <v>-5.949999999999999</v>
      </c>
      <c r="BK51" s="21">
        <f>35%*BK50</f>
        <v>-5.949999999999999</v>
      </c>
      <c r="BL51" s="21">
        <f>35%*BL50</f>
        <v>-5.949999999999999</v>
      </c>
    </row>
    <row r="52" spans="3:64" ht="14.25">
      <c r="C52" s="15" t="s">
        <v>59</v>
      </c>
      <c r="D52" s="21">
        <f>D47+D48-D51</f>
        <v>-140</v>
      </c>
      <c r="E52" s="21">
        <f>E47+E48-E51</f>
        <v>2.9499999999999993</v>
      </c>
      <c r="F52" s="21">
        <f>F47+F48-F51</f>
        <v>2.9499999999999993</v>
      </c>
      <c r="G52" s="21">
        <f>G47+G48-G51</f>
        <v>2.9499999999999993</v>
      </c>
      <c r="H52" s="21">
        <f>H47+H48-H51</f>
        <v>2.9499999999999993</v>
      </c>
      <c r="I52" s="21">
        <f>I47+I48-I51</f>
        <v>2.9499999999999993</v>
      </c>
      <c r="J52" s="21">
        <f>J47+J48-J51</f>
        <v>2.9499999999999993</v>
      </c>
      <c r="K52" s="21">
        <f>K47+K48-K51</f>
        <v>2.9499999999999993</v>
      </c>
      <c r="L52" s="21">
        <f>L47+L48-L51</f>
        <v>2.9499999999999993</v>
      </c>
      <c r="M52" s="21">
        <f>M47+M48-M51</f>
        <v>2.9499999999999993</v>
      </c>
      <c r="N52" s="21">
        <f>N47+N48-N51</f>
        <v>2.9499999999999993</v>
      </c>
      <c r="O52" s="21">
        <f>O47+O48-O51</f>
        <v>-1.9500000000000002</v>
      </c>
      <c r="P52" s="21">
        <f>P47+P48-P51</f>
        <v>-1.9500000000000002</v>
      </c>
      <c r="Q52" s="21">
        <f>Q47+Q48-Q51</f>
        <v>-1.9500000000000002</v>
      </c>
      <c r="R52" s="21">
        <f>R47+R48-R51</f>
        <v>-1.9500000000000002</v>
      </c>
      <c r="S52" s="21">
        <f>S47+S48-S51</f>
        <v>-1.9500000000000002</v>
      </c>
      <c r="T52" s="21">
        <f>T47+T48-T51</f>
        <v>-1.9500000000000002</v>
      </c>
      <c r="U52" s="21">
        <f>U47+U48-U51</f>
        <v>-1.9500000000000002</v>
      </c>
      <c r="V52" s="21">
        <f>V47+V48-V51</f>
        <v>-1.9500000000000002</v>
      </c>
      <c r="W52" s="21">
        <f>W47+W48-W51</f>
        <v>-1.9500000000000002</v>
      </c>
      <c r="X52" s="21">
        <f>X47+X48-X51</f>
        <v>-1.9500000000000002</v>
      </c>
      <c r="Y52" s="21">
        <f>Y47+Y48-Y51</f>
        <v>-1.9500000000000002</v>
      </c>
      <c r="Z52" s="21">
        <f>Z47+Z48-Z51</f>
        <v>-1.9500000000000002</v>
      </c>
      <c r="AA52" s="21">
        <f>AA47+AA48-AA51</f>
        <v>-1.9500000000000002</v>
      </c>
      <c r="AB52" s="21">
        <f>AB47+AB48-AB51</f>
        <v>-1.9500000000000002</v>
      </c>
      <c r="AC52" s="21">
        <f>AC47+AC48-AC51</f>
        <v>-141.95</v>
      </c>
      <c r="AD52" s="21">
        <f>AD47+AD48-AD51</f>
        <v>2.9499999999999993</v>
      </c>
      <c r="AE52" s="21">
        <f>AE47+AE48-AE51</f>
        <v>2.9499999999999993</v>
      </c>
      <c r="AF52" s="21">
        <f>AF47+AF48-AF51</f>
        <v>2.9499999999999993</v>
      </c>
      <c r="AG52" s="21">
        <f>AG47+AG48-AG51</f>
        <v>2.9499999999999993</v>
      </c>
      <c r="AH52" s="21">
        <f>AH47+AH48-AH51</f>
        <v>2.9499999999999993</v>
      </c>
      <c r="AI52" s="21">
        <f>AI47+AI48-AI51</f>
        <v>2.9499999999999993</v>
      </c>
      <c r="AJ52" s="21">
        <f>AJ47+AJ48-AJ51</f>
        <v>2.9499999999999993</v>
      </c>
      <c r="AK52" s="21">
        <f>AK47+AK48-AK51</f>
        <v>2.9499999999999993</v>
      </c>
      <c r="AL52" s="21">
        <f>AL47+AL48-AL51</f>
        <v>2.9499999999999993</v>
      </c>
      <c r="AM52" s="21">
        <f>AM47+AM48-AM51</f>
        <v>2.9499999999999993</v>
      </c>
      <c r="AN52" s="21">
        <f>AN47+AN48-AN51</f>
        <v>-1.9500000000000002</v>
      </c>
      <c r="AO52" s="21">
        <f>AO47+AO48-AO51</f>
        <v>-1.9500000000000002</v>
      </c>
      <c r="AP52" s="21">
        <f>AP47+AP48-AP51</f>
        <v>-1.9500000000000002</v>
      </c>
      <c r="AQ52" s="21">
        <f>AQ47+AQ48-AQ51</f>
        <v>-1.9500000000000002</v>
      </c>
      <c r="AR52" s="21">
        <f>AR47+AR48-AR51</f>
        <v>-1.9500000000000002</v>
      </c>
      <c r="AS52" s="21">
        <f>AS47+AS48-AS51</f>
        <v>-1.9500000000000002</v>
      </c>
      <c r="AT52" s="21">
        <f>AT47+AT48-AT51</f>
        <v>-1.9500000000000002</v>
      </c>
      <c r="AU52" s="21">
        <f>AU47+AU48-AU51</f>
        <v>-1.9500000000000002</v>
      </c>
      <c r="AV52" s="21">
        <f>AV47+AV48-AV51</f>
        <v>-1.9500000000000002</v>
      </c>
      <c r="AW52" s="21">
        <f>AW47+AW48-AW51</f>
        <v>-1.9500000000000002</v>
      </c>
      <c r="AX52" s="21">
        <f>AX47+AX48-AX51</f>
        <v>-1.9500000000000002</v>
      </c>
      <c r="AY52" s="21">
        <f>AY47+AY48-AY51</f>
        <v>-1.9500000000000002</v>
      </c>
      <c r="AZ52" s="21">
        <f>AZ47+AZ48-AZ51</f>
        <v>-1.9500000000000002</v>
      </c>
      <c r="BA52" s="21">
        <f>BA47+BA48-BA51</f>
        <v>-1.9500000000000002</v>
      </c>
      <c r="BB52" s="21">
        <f>BB47+BB48-BB51</f>
        <v>-141.95</v>
      </c>
      <c r="BC52" s="21">
        <f>BC47+BC48-BC51</f>
        <v>2.9499999999999993</v>
      </c>
      <c r="BD52" s="21">
        <f>BD47+BD48-BD51</f>
        <v>2.9499999999999993</v>
      </c>
      <c r="BE52" s="21">
        <f>BE47+BE48-BE51</f>
        <v>2.9499999999999993</v>
      </c>
      <c r="BF52" s="21">
        <f>BF47+BF48-BF51</f>
        <v>2.9499999999999993</v>
      </c>
      <c r="BG52" s="21">
        <f>BG47+BG48-BG51</f>
        <v>2.9499999999999993</v>
      </c>
      <c r="BH52" s="21">
        <f>BH47+BH48-BH51</f>
        <v>2.9499999999999993</v>
      </c>
      <c r="BI52" s="21">
        <f>BI47+BI48-BI51</f>
        <v>2.9499999999999993</v>
      </c>
      <c r="BJ52" s="21">
        <f>BJ47+BJ48-BJ51</f>
        <v>2.9499999999999993</v>
      </c>
      <c r="BK52" s="21">
        <f>BK47+BK48-BK51</f>
        <v>2.9499999999999993</v>
      </c>
      <c r="BL52" s="21">
        <f>BL47+BL48-BL51</f>
        <v>2.9499999999999993</v>
      </c>
    </row>
    <row r="53" spans="3:9" ht="12.75">
      <c r="C53" t="s">
        <v>38</v>
      </c>
      <c r="D53" s="19">
        <f>NPV($C$26,E52:BL52)+D52</f>
        <v>-165.30969576429294</v>
      </c>
      <c r="E53" s="19"/>
      <c r="F53" s="19"/>
      <c r="G53" s="19"/>
      <c r="H53" s="19"/>
      <c r="I53" s="19"/>
    </row>
    <row r="56" spans="2:54" ht="27.75">
      <c r="B56" s="18" t="s">
        <v>61</v>
      </c>
      <c r="C56" s="15" t="s">
        <v>54</v>
      </c>
      <c r="D56" s="19">
        <f>-220</f>
        <v>-220</v>
      </c>
      <c r="E56" s="19"/>
      <c r="F56" s="19"/>
      <c r="G56" s="19"/>
      <c r="H56" s="19"/>
      <c r="I56" s="19"/>
      <c r="S56" s="19"/>
      <c r="AC56" s="22"/>
      <c r="AH56" s="19"/>
      <c r="AW56" s="19"/>
      <c r="BB56" s="22">
        <v>-220</v>
      </c>
    </row>
    <row r="57" spans="3:64" ht="12.75">
      <c r="C57" t="s">
        <v>55</v>
      </c>
      <c r="D57" s="19"/>
      <c r="E57" s="19">
        <v>-1</v>
      </c>
      <c r="F57" s="19">
        <v>-1</v>
      </c>
      <c r="G57" s="19">
        <v>-1</v>
      </c>
      <c r="H57" s="19">
        <v>-1</v>
      </c>
      <c r="I57" s="19">
        <v>-1</v>
      </c>
      <c r="J57" s="19">
        <v>-1</v>
      </c>
      <c r="K57" s="19">
        <v>-1</v>
      </c>
      <c r="L57" s="19">
        <v>-1</v>
      </c>
      <c r="M57" s="19">
        <v>-1</v>
      </c>
      <c r="N57" s="19">
        <v>-1</v>
      </c>
      <c r="O57" s="19">
        <v>-1</v>
      </c>
      <c r="P57" s="19">
        <v>-1</v>
      </c>
      <c r="Q57" s="19">
        <v>-1</v>
      </c>
      <c r="R57" s="19">
        <v>-1</v>
      </c>
      <c r="S57" s="19">
        <v>-1</v>
      </c>
      <c r="T57" s="19">
        <v>-1</v>
      </c>
      <c r="U57" s="19">
        <v>-1</v>
      </c>
      <c r="V57" s="19">
        <v>-1</v>
      </c>
      <c r="W57" s="19">
        <v>-1</v>
      </c>
      <c r="X57" s="19">
        <v>-1</v>
      </c>
      <c r="Y57" s="19">
        <v>-1</v>
      </c>
      <c r="Z57" s="19">
        <v>-1</v>
      </c>
      <c r="AA57" s="19">
        <v>-1</v>
      </c>
      <c r="AB57" s="19">
        <v>-1</v>
      </c>
      <c r="AC57" s="19">
        <v>-1</v>
      </c>
      <c r="AD57" s="19">
        <v>-1</v>
      </c>
      <c r="AE57" s="19">
        <v>-1</v>
      </c>
      <c r="AF57" s="19">
        <v>-1</v>
      </c>
      <c r="AG57" s="19">
        <v>-1</v>
      </c>
      <c r="AH57" s="19">
        <v>-1</v>
      </c>
      <c r="AI57" s="19">
        <v>-1</v>
      </c>
      <c r="AJ57" s="19">
        <v>-1</v>
      </c>
      <c r="AK57" s="19">
        <v>-1</v>
      </c>
      <c r="AL57" s="19">
        <v>-1</v>
      </c>
      <c r="AM57" s="19">
        <v>-1</v>
      </c>
      <c r="AN57" s="19">
        <v>-1</v>
      </c>
      <c r="AO57" s="19">
        <v>-1</v>
      </c>
      <c r="AP57" s="19">
        <v>-1</v>
      </c>
      <c r="AQ57" s="19">
        <v>-1</v>
      </c>
      <c r="AR57" s="19">
        <v>-1</v>
      </c>
      <c r="AS57" s="19">
        <v>-1</v>
      </c>
      <c r="AT57" s="19">
        <v>-1</v>
      </c>
      <c r="AU57" s="19">
        <v>-1</v>
      </c>
      <c r="AV57" s="19">
        <v>-1</v>
      </c>
      <c r="AW57" s="19">
        <v>-1</v>
      </c>
      <c r="AX57" s="19">
        <v>-1</v>
      </c>
      <c r="AY57" s="19">
        <v>-1</v>
      </c>
      <c r="AZ57" s="19">
        <v>-1</v>
      </c>
      <c r="BA57" s="19">
        <v>-1</v>
      </c>
      <c r="BB57" s="19">
        <v>-1</v>
      </c>
      <c r="BC57" s="19">
        <v>-1</v>
      </c>
      <c r="BD57" s="19">
        <v>-1</v>
      </c>
      <c r="BE57" s="19">
        <v>-1</v>
      </c>
      <c r="BF57" s="19">
        <v>-1</v>
      </c>
      <c r="BG57" s="19">
        <v>-1</v>
      </c>
      <c r="BH57" s="19">
        <v>-1</v>
      </c>
      <c r="BI57" s="19">
        <v>-1</v>
      </c>
      <c r="BJ57" s="19">
        <v>-1</v>
      </c>
      <c r="BK57" s="19">
        <v>-1</v>
      </c>
      <c r="BL57" s="19">
        <v>-1</v>
      </c>
    </row>
    <row r="58" spans="3:64" ht="12.75">
      <c r="C58" t="s">
        <v>56</v>
      </c>
      <c r="D58" s="19"/>
      <c r="E58" s="20">
        <f>$D$56/10</f>
        <v>-22</v>
      </c>
      <c r="F58" s="20">
        <f>$D$56/10</f>
        <v>-22</v>
      </c>
      <c r="G58" s="20">
        <f>$D$56/10</f>
        <v>-22</v>
      </c>
      <c r="H58" s="20">
        <f>$D$56/10</f>
        <v>-22</v>
      </c>
      <c r="I58" s="20">
        <f>$D$56/10</f>
        <v>-22</v>
      </c>
      <c r="J58" s="20">
        <f>$D$56/10</f>
        <v>-22</v>
      </c>
      <c r="K58" s="20">
        <f>$D$56/10</f>
        <v>-22</v>
      </c>
      <c r="L58" s="20">
        <f>$D$56/10</f>
        <v>-22</v>
      </c>
      <c r="M58" s="20">
        <f>$D$56/10</f>
        <v>-22</v>
      </c>
      <c r="N58" s="20">
        <f>$D$56/10</f>
        <v>-22</v>
      </c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X58" s="20"/>
      <c r="AY58" s="20"/>
      <c r="AZ58" s="20"/>
      <c r="BA58" s="20"/>
      <c r="BB58" s="20"/>
      <c r="BC58" s="20">
        <f>$D$56/10</f>
        <v>-22</v>
      </c>
      <c r="BD58" s="20">
        <f>$D$56/10</f>
        <v>-22</v>
      </c>
      <c r="BE58" s="20">
        <f>$D$56/10</f>
        <v>-22</v>
      </c>
      <c r="BF58" s="20">
        <f>$D$56/10</f>
        <v>-22</v>
      </c>
      <c r="BG58" s="20">
        <f>$D$56/10</f>
        <v>-22</v>
      </c>
      <c r="BH58" s="20">
        <f>$D$56/10</f>
        <v>-22</v>
      </c>
      <c r="BI58" s="20">
        <f>$D$56/10</f>
        <v>-22</v>
      </c>
      <c r="BJ58" s="20">
        <f>$D$56/10</f>
        <v>-22</v>
      </c>
      <c r="BK58" s="20">
        <f>$D$56/10</f>
        <v>-22</v>
      </c>
      <c r="BL58" s="20">
        <f>$D$56/10</f>
        <v>-22</v>
      </c>
    </row>
    <row r="59" spans="3:64" ht="12.75">
      <c r="C59" t="s">
        <v>57</v>
      </c>
      <c r="D59" s="19">
        <f>D57+D58</f>
        <v>0</v>
      </c>
      <c r="E59" s="20">
        <f>E57+E58</f>
        <v>-23</v>
      </c>
      <c r="F59" s="20">
        <f>F57+F58</f>
        <v>-23</v>
      </c>
      <c r="G59" s="20">
        <f>G57+G58</f>
        <v>-23</v>
      </c>
      <c r="H59" s="20">
        <f>H57+H58</f>
        <v>-23</v>
      </c>
      <c r="I59" s="20">
        <f>I57+I58</f>
        <v>-23</v>
      </c>
      <c r="J59" s="20">
        <f>J57+J58</f>
        <v>-23</v>
      </c>
      <c r="K59" s="20">
        <f>K57+K58</f>
        <v>-23</v>
      </c>
      <c r="L59" s="20">
        <f>L57+L58</f>
        <v>-23</v>
      </c>
      <c r="M59" s="20">
        <f>M57+M58</f>
        <v>-23</v>
      </c>
      <c r="N59" s="20">
        <f>N57+N58</f>
        <v>-23</v>
      </c>
      <c r="O59" s="20">
        <f>O57+O58</f>
        <v>-1</v>
      </c>
      <c r="P59" s="20">
        <f>P57+P58</f>
        <v>-1</v>
      </c>
      <c r="Q59" s="20">
        <f>Q57+Q58</f>
        <v>-1</v>
      </c>
      <c r="R59" s="20">
        <f>R57+R58</f>
        <v>-1</v>
      </c>
      <c r="S59" s="20">
        <f>S57+S58</f>
        <v>-1</v>
      </c>
      <c r="T59" s="20">
        <f>T57+T58</f>
        <v>-1</v>
      </c>
      <c r="U59" s="20">
        <f>U57+U58</f>
        <v>-1</v>
      </c>
      <c r="V59" s="20">
        <f>V57+V58</f>
        <v>-1</v>
      </c>
      <c r="W59" s="20">
        <f>W57+W58</f>
        <v>-1</v>
      </c>
      <c r="X59" s="20">
        <f>X57+X58</f>
        <v>-1</v>
      </c>
      <c r="Y59" s="20">
        <f>Y57+Y58</f>
        <v>-1</v>
      </c>
      <c r="Z59" s="20">
        <f>Z57+Z58</f>
        <v>-1</v>
      </c>
      <c r="AA59" s="20">
        <f>AA57+AA58</f>
        <v>-1</v>
      </c>
      <c r="AB59" s="20">
        <f>AB57+AB58</f>
        <v>-1</v>
      </c>
      <c r="AC59" s="20">
        <f>AC57+AC58</f>
        <v>-1</v>
      </c>
      <c r="AD59" s="20">
        <f>AD57+AD58</f>
        <v>-1</v>
      </c>
      <c r="AE59" s="20">
        <f>AE57+AE58</f>
        <v>-1</v>
      </c>
      <c r="AF59" s="20">
        <f>AF57+AF58</f>
        <v>-1</v>
      </c>
      <c r="AG59" s="20">
        <f>AG57+AG58</f>
        <v>-1</v>
      </c>
      <c r="AH59" s="20">
        <f>AH57+AH58</f>
        <v>-1</v>
      </c>
      <c r="AI59" s="20">
        <f>AI57+AI58</f>
        <v>-1</v>
      </c>
      <c r="AJ59" s="20">
        <f>AJ57+AJ58</f>
        <v>-1</v>
      </c>
      <c r="AK59" s="20">
        <f>AK57+AK58</f>
        <v>-1</v>
      </c>
      <c r="AL59" s="20">
        <f>AL57+AL58</f>
        <v>-1</v>
      </c>
      <c r="AM59" s="20">
        <f>AM57+AM58</f>
        <v>-1</v>
      </c>
      <c r="AN59" s="20">
        <f>AN57+AN58</f>
        <v>-1</v>
      </c>
      <c r="AO59" s="20">
        <f>AO57+AO58</f>
        <v>-1</v>
      </c>
      <c r="AP59" s="20">
        <f>AP57+AP58</f>
        <v>-1</v>
      </c>
      <c r="AQ59" s="20">
        <f>AQ57+AQ58</f>
        <v>-1</v>
      </c>
      <c r="AR59" s="20">
        <f>AR57+AR58</f>
        <v>-1</v>
      </c>
      <c r="AS59" s="20">
        <f>AS57+AS58</f>
        <v>-1</v>
      </c>
      <c r="AT59" s="20">
        <f>AT57+AT58</f>
        <v>-1</v>
      </c>
      <c r="AU59" s="20">
        <f>AU57+AU58</f>
        <v>-1</v>
      </c>
      <c r="AV59" s="20">
        <f>AV57+AV58</f>
        <v>-1</v>
      </c>
      <c r="AW59" s="20">
        <f>AW57+AW58</f>
        <v>-1</v>
      </c>
      <c r="AX59" s="20">
        <f>AX57+AX58</f>
        <v>-1</v>
      </c>
      <c r="AY59" s="20">
        <f>AY57+AY58</f>
        <v>-1</v>
      </c>
      <c r="AZ59" s="20">
        <f>AZ57+AZ58</f>
        <v>-1</v>
      </c>
      <c r="BA59" s="20">
        <f>BA57+BA58</f>
        <v>-1</v>
      </c>
      <c r="BB59" s="20">
        <f>BB57+BB58</f>
        <v>-1</v>
      </c>
      <c r="BC59" s="20">
        <f>BC57+BC58</f>
        <v>-23</v>
      </c>
      <c r="BD59" s="20">
        <f>BD57+BD58</f>
        <v>-23</v>
      </c>
      <c r="BE59" s="20">
        <f>BE57+BE58</f>
        <v>-23</v>
      </c>
      <c r="BF59" s="20">
        <f>BF57+BF58</f>
        <v>-23</v>
      </c>
      <c r="BG59" s="20">
        <f>BG57+BG58</f>
        <v>-23</v>
      </c>
      <c r="BH59" s="20">
        <f>BH57+BH58</f>
        <v>-23</v>
      </c>
      <c r="BI59" s="20">
        <f>BI57+BI58</f>
        <v>-23</v>
      </c>
      <c r="BJ59" s="20">
        <f>BJ57+BJ58</f>
        <v>-23</v>
      </c>
      <c r="BK59" s="20">
        <f>BK57+BK58</f>
        <v>-23</v>
      </c>
      <c r="BL59" s="20">
        <f>BL57+BL58</f>
        <v>-23</v>
      </c>
    </row>
    <row r="60" spans="3:64" ht="12.75">
      <c r="C60" t="s">
        <v>58</v>
      </c>
      <c r="D60" s="19">
        <f>35%*D59</f>
        <v>0</v>
      </c>
      <c r="E60" s="21">
        <f>35%*E59</f>
        <v>-8.049999999999999</v>
      </c>
      <c r="F60" s="21">
        <f>35%*F59</f>
        <v>-8.049999999999999</v>
      </c>
      <c r="G60" s="21">
        <f>35%*G59</f>
        <v>-8.049999999999999</v>
      </c>
      <c r="H60" s="21">
        <f>35%*H59</f>
        <v>-8.049999999999999</v>
      </c>
      <c r="I60" s="21">
        <f>35%*I59</f>
        <v>-8.049999999999999</v>
      </c>
      <c r="J60" s="21">
        <f>35%*J59</f>
        <v>-8.049999999999999</v>
      </c>
      <c r="K60" s="21">
        <f>35%*K59</f>
        <v>-8.049999999999999</v>
      </c>
      <c r="L60" s="21">
        <f>35%*L59</f>
        <v>-8.049999999999999</v>
      </c>
      <c r="M60" s="21">
        <f>35%*M59</f>
        <v>-8.049999999999999</v>
      </c>
      <c r="N60" s="21">
        <f>35%*N59</f>
        <v>-8.049999999999999</v>
      </c>
      <c r="O60" s="21">
        <f>35%*O59</f>
        <v>-0.35</v>
      </c>
      <c r="P60" s="21">
        <f>35%*P59</f>
        <v>-0.35</v>
      </c>
      <c r="Q60" s="21">
        <f>35%*Q59</f>
        <v>-0.35</v>
      </c>
      <c r="R60" s="21">
        <f>35%*R59</f>
        <v>-0.35</v>
      </c>
      <c r="S60" s="21">
        <f>35%*S59</f>
        <v>-0.35</v>
      </c>
      <c r="T60" s="21">
        <f>35%*T59</f>
        <v>-0.35</v>
      </c>
      <c r="U60" s="21">
        <f>35%*U59</f>
        <v>-0.35</v>
      </c>
      <c r="V60" s="21">
        <f>35%*V59</f>
        <v>-0.35</v>
      </c>
      <c r="W60" s="21">
        <f>35%*W59</f>
        <v>-0.35</v>
      </c>
      <c r="X60" s="21">
        <f>35%*X59</f>
        <v>-0.35</v>
      </c>
      <c r="Y60" s="21">
        <f>35%*Y59</f>
        <v>-0.35</v>
      </c>
      <c r="Z60" s="21">
        <f>35%*Z59</f>
        <v>-0.35</v>
      </c>
      <c r="AA60" s="21">
        <f>35%*AA59</f>
        <v>-0.35</v>
      </c>
      <c r="AB60" s="21">
        <f>35%*AB59</f>
        <v>-0.35</v>
      </c>
      <c r="AC60" s="21">
        <f>35%*AC59</f>
        <v>-0.35</v>
      </c>
      <c r="AD60" s="21">
        <f>35%*AD59</f>
        <v>-0.35</v>
      </c>
      <c r="AE60" s="21">
        <f>35%*AE59</f>
        <v>-0.35</v>
      </c>
      <c r="AF60" s="21">
        <f>35%*AF59</f>
        <v>-0.35</v>
      </c>
      <c r="AG60" s="21">
        <f>35%*AG59</f>
        <v>-0.35</v>
      </c>
      <c r="AH60" s="21">
        <f>35%*AH59</f>
        <v>-0.35</v>
      </c>
      <c r="AI60" s="21">
        <f>35%*AI59</f>
        <v>-0.35</v>
      </c>
      <c r="AJ60" s="21">
        <f>35%*AJ59</f>
        <v>-0.35</v>
      </c>
      <c r="AK60" s="21">
        <f>35%*AK59</f>
        <v>-0.35</v>
      </c>
      <c r="AL60" s="21">
        <f>35%*AL59</f>
        <v>-0.35</v>
      </c>
      <c r="AM60" s="21">
        <f>35%*AM59</f>
        <v>-0.35</v>
      </c>
      <c r="AN60" s="21">
        <f>35%*AN59</f>
        <v>-0.35</v>
      </c>
      <c r="AO60" s="21">
        <f>35%*AO59</f>
        <v>-0.35</v>
      </c>
      <c r="AP60" s="21">
        <f>35%*AP59</f>
        <v>-0.35</v>
      </c>
      <c r="AQ60" s="21">
        <f>35%*AQ59</f>
        <v>-0.35</v>
      </c>
      <c r="AR60" s="21">
        <f>35%*AR59</f>
        <v>-0.35</v>
      </c>
      <c r="AS60" s="21">
        <f>35%*AS59</f>
        <v>-0.35</v>
      </c>
      <c r="AT60" s="21">
        <f>35%*AT59</f>
        <v>-0.35</v>
      </c>
      <c r="AU60" s="21">
        <f>35%*AU59</f>
        <v>-0.35</v>
      </c>
      <c r="AV60" s="21">
        <f>35%*AV59</f>
        <v>-0.35</v>
      </c>
      <c r="AW60" s="21">
        <f>35%*AW59</f>
        <v>-0.35</v>
      </c>
      <c r="AX60" s="21">
        <f>35%*AX59</f>
        <v>-0.35</v>
      </c>
      <c r="AY60" s="21">
        <f>35%*AY59</f>
        <v>-0.35</v>
      </c>
      <c r="AZ60" s="21">
        <f>35%*AZ59</f>
        <v>-0.35</v>
      </c>
      <c r="BA60" s="21">
        <f>35%*BA59</f>
        <v>-0.35</v>
      </c>
      <c r="BB60" s="21">
        <f>35%*BB59</f>
        <v>-0.35</v>
      </c>
      <c r="BC60" s="21">
        <f>35%*BC59</f>
        <v>-8.049999999999999</v>
      </c>
      <c r="BD60" s="21">
        <f>35%*BD59</f>
        <v>-8.049999999999999</v>
      </c>
      <c r="BE60" s="21">
        <f>35%*BE59</f>
        <v>-8.049999999999999</v>
      </c>
      <c r="BF60" s="21">
        <f>35%*BF59</f>
        <v>-8.049999999999999</v>
      </c>
      <c r="BG60" s="21">
        <f>35%*BG59</f>
        <v>-8.049999999999999</v>
      </c>
      <c r="BH60" s="21">
        <f>35%*BH59</f>
        <v>-8.049999999999999</v>
      </c>
      <c r="BI60" s="21">
        <f>35%*BI59</f>
        <v>-8.049999999999999</v>
      </c>
      <c r="BJ60" s="21">
        <f>35%*BJ59</f>
        <v>-8.049999999999999</v>
      </c>
      <c r="BK60" s="21">
        <f>35%*BK59</f>
        <v>-8.049999999999999</v>
      </c>
      <c r="BL60" s="21">
        <f>35%*BL59</f>
        <v>-8.049999999999999</v>
      </c>
    </row>
    <row r="61" spans="3:64" ht="14.25">
      <c r="C61" s="15" t="s">
        <v>59</v>
      </c>
      <c r="D61" s="21">
        <f>D56+D57-D60</f>
        <v>-220</v>
      </c>
      <c r="E61" s="21">
        <f>E56+E57-E60</f>
        <v>7.049999999999999</v>
      </c>
      <c r="F61" s="21">
        <f>F56+F57-F60</f>
        <v>7.049999999999999</v>
      </c>
      <c r="G61" s="21">
        <f>G56+G57-G60</f>
        <v>7.049999999999999</v>
      </c>
      <c r="H61" s="21">
        <f>H56+H57-H60</f>
        <v>7.049999999999999</v>
      </c>
      <c r="I61" s="21">
        <f>I56+I57-I60</f>
        <v>7.049999999999999</v>
      </c>
      <c r="J61" s="21">
        <f>J56+J57-J60</f>
        <v>7.049999999999999</v>
      </c>
      <c r="K61" s="21">
        <f>K56+K57-K60</f>
        <v>7.049999999999999</v>
      </c>
      <c r="L61" s="21">
        <f>L56+L57-L60</f>
        <v>7.049999999999999</v>
      </c>
      <c r="M61" s="21">
        <f>M56+M57-M60</f>
        <v>7.049999999999999</v>
      </c>
      <c r="N61" s="21">
        <f>N56+N57-N60</f>
        <v>7.049999999999999</v>
      </c>
      <c r="O61" s="21">
        <f>O56+O57-O60</f>
        <v>-0.65</v>
      </c>
      <c r="P61" s="21">
        <f>P56+P57-P60</f>
        <v>-0.65</v>
      </c>
      <c r="Q61" s="21">
        <f>Q56+Q57-Q60</f>
        <v>-0.65</v>
      </c>
      <c r="R61" s="21">
        <f>R56+R57-R60</f>
        <v>-0.65</v>
      </c>
      <c r="S61" s="21">
        <f>S56+S57-S60</f>
        <v>-0.65</v>
      </c>
      <c r="T61" s="21">
        <f>T56+T57-T60</f>
        <v>-0.65</v>
      </c>
      <c r="U61" s="21">
        <f>U56+U57-U60</f>
        <v>-0.65</v>
      </c>
      <c r="V61" s="21">
        <f>V56+V57-V60</f>
        <v>-0.65</v>
      </c>
      <c r="W61" s="21">
        <f>W56+W57-W60</f>
        <v>-0.65</v>
      </c>
      <c r="X61" s="21">
        <f>X56+X57-X60</f>
        <v>-0.65</v>
      </c>
      <c r="Y61" s="21">
        <f>Y56+Y57-Y60</f>
        <v>-0.65</v>
      </c>
      <c r="Z61" s="21">
        <f>Z56+Z57-Z60</f>
        <v>-0.65</v>
      </c>
      <c r="AA61" s="21">
        <f>AA56+AA57-AA60</f>
        <v>-0.65</v>
      </c>
      <c r="AB61" s="21">
        <f>AB56+AB57-AB60</f>
        <v>-0.65</v>
      </c>
      <c r="AC61" s="21">
        <f>AC56+AC57-AC60</f>
        <v>-0.65</v>
      </c>
      <c r="AD61" s="21">
        <f>AD56+AD57-AD60</f>
        <v>-0.65</v>
      </c>
      <c r="AE61" s="21">
        <f>AE56+AE57-AE60</f>
        <v>-0.65</v>
      </c>
      <c r="AF61" s="21">
        <f>AF56+AF57-AF60</f>
        <v>-0.65</v>
      </c>
      <c r="AG61" s="21">
        <f>AG56+AG57-AG60</f>
        <v>-0.65</v>
      </c>
      <c r="AH61" s="21">
        <f>AH56+AH57-AH60</f>
        <v>-0.65</v>
      </c>
      <c r="AI61" s="21">
        <f>AI56+AI57-AI60</f>
        <v>-0.65</v>
      </c>
      <c r="AJ61" s="21">
        <f>AJ56+AJ57-AJ60</f>
        <v>-0.65</v>
      </c>
      <c r="AK61" s="21">
        <f>AK56+AK57-AK60</f>
        <v>-0.65</v>
      </c>
      <c r="AL61" s="21">
        <f>AL56+AL57-AL60</f>
        <v>-0.65</v>
      </c>
      <c r="AM61" s="21">
        <f>AM56+AM57-AM60</f>
        <v>-0.65</v>
      </c>
      <c r="AN61" s="21">
        <f>AN56+AN57-AN60</f>
        <v>-0.65</v>
      </c>
      <c r="AO61" s="21">
        <f>AO56+AO57-AO60</f>
        <v>-0.65</v>
      </c>
      <c r="AP61" s="21">
        <f>AP56+AP57-AP60</f>
        <v>-0.65</v>
      </c>
      <c r="AQ61" s="21">
        <f>AQ56+AQ57-AQ60</f>
        <v>-0.65</v>
      </c>
      <c r="AR61" s="21">
        <f>AR56+AR57-AR60</f>
        <v>-0.65</v>
      </c>
      <c r="AS61" s="21">
        <f>AS56+AS57-AS60</f>
        <v>-0.65</v>
      </c>
      <c r="AT61" s="21">
        <f>AT56+AT57-AT60</f>
        <v>-0.65</v>
      </c>
      <c r="AU61" s="21">
        <f>AU56+AU57-AU60</f>
        <v>-0.65</v>
      </c>
      <c r="AV61" s="21">
        <f>AV56+AV57-AV60</f>
        <v>-0.65</v>
      </c>
      <c r="AW61" s="21">
        <f>AW56+AW57-AW60</f>
        <v>-0.65</v>
      </c>
      <c r="AX61" s="21">
        <f>AX56+AX57-AX60</f>
        <v>-0.65</v>
      </c>
      <c r="AY61" s="21">
        <f>AY56+AY57-AY60</f>
        <v>-0.65</v>
      </c>
      <c r="AZ61" s="21">
        <f>AZ56+AZ57-AZ60</f>
        <v>-0.65</v>
      </c>
      <c r="BA61" s="21">
        <f>BA56+BA57-BA60</f>
        <v>-0.65</v>
      </c>
      <c r="BB61" s="21">
        <f>BB56+BB57-BB60</f>
        <v>-220.65</v>
      </c>
      <c r="BC61" s="21">
        <f>BC56+BC57-BC60</f>
        <v>7.049999999999999</v>
      </c>
      <c r="BD61" s="21">
        <f>BD56+BD57-BD60</f>
        <v>7.049999999999999</v>
      </c>
      <c r="BE61" s="21">
        <f>BE56+BE57-BE60</f>
        <v>7.049999999999999</v>
      </c>
      <c r="BF61" s="21">
        <f>BF56+BF57-BF60</f>
        <v>7.049999999999999</v>
      </c>
      <c r="BG61" s="21">
        <f>BG56+BG57-BG60</f>
        <v>7.049999999999999</v>
      </c>
      <c r="BH61" s="21">
        <f>BH56+BH57-BH60</f>
        <v>7.049999999999999</v>
      </c>
      <c r="BI61" s="21">
        <f>BI56+BI57-BI60</f>
        <v>7.049999999999999</v>
      </c>
      <c r="BJ61" s="21">
        <f>BJ56+BJ57-BJ60</f>
        <v>7.049999999999999</v>
      </c>
      <c r="BK61" s="21">
        <f>BK56+BK57-BK60</f>
        <v>7.049999999999999</v>
      </c>
      <c r="BL61" s="21">
        <f>BL56+BL57-BL60</f>
        <v>7.049999999999999</v>
      </c>
    </row>
    <row r="62" spans="3:9" ht="12.75">
      <c r="C62" t="s">
        <v>38</v>
      </c>
      <c r="D62" s="19">
        <f>NPV($C$26,E61:BL61)+D61</f>
        <v>-182.69903088204205</v>
      </c>
      <c r="E62" s="19"/>
      <c r="F62" s="19"/>
      <c r="G62" s="19"/>
      <c r="H62" s="19"/>
      <c r="I62" s="19"/>
    </row>
    <row r="64" ht="12.75">
      <c r="B64" t="s">
        <v>62</v>
      </c>
    </row>
    <row r="65" spans="1:2" ht="12.75">
      <c r="A65" s="1" t="s">
        <v>63</v>
      </c>
      <c r="B65" t="s">
        <v>64</v>
      </c>
    </row>
    <row r="66" spans="2:3" ht="12.75">
      <c r="B66" s="16">
        <f>250*(1+0.2)^5</f>
        <v>622.0799999999999</v>
      </c>
      <c r="C66" t="s">
        <v>65</v>
      </c>
    </row>
    <row r="67" spans="1:2" ht="12.75">
      <c r="A67" s="5" t="s">
        <v>66</v>
      </c>
      <c r="B67" t="s">
        <v>67</v>
      </c>
    </row>
    <row r="68" spans="1:2" ht="12.75">
      <c r="A68" s="5"/>
      <c r="B68" t="s">
        <v>68</v>
      </c>
    </row>
    <row r="69" spans="1:4" ht="47.25" customHeight="1">
      <c r="A69"/>
      <c r="B69" t="s">
        <v>52</v>
      </c>
      <c r="C69" s="15" t="s">
        <v>69</v>
      </c>
      <c r="D69" t="s">
        <v>70</v>
      </c>
    </row>
    <row r="70" spans="1:7" ht="15.75" customHeight="1">
      <c r="A70"/>
      <c r="B70">
        <v>2009</v>
      </c>
      <c r="C70" s="16">
        <v>86.95</v>
      </c>
      <c r="G70" s="2"/>
    </row>
    <row r="71" spans="2:6" ht="12.75">
      <c r="B71" s="3">
        <v>1999</v>
      </c>
      <c r="C71" s="16">
        <v>109.55</v>
      </c>
      <c r="D71" s="14">
        <f>(C70-C71)/C71</f>
        <v>-0.20629849383842988</v>
      </c>
      <c r="E71" t="s">
        <v>71</v>
      </c>
      <c r="F71" s="2">
        <f>(1+D71)^(1/10)-1</f>
        <v>-0.02283991089181947</v>
      </c>
    </row>
    <row r="72" ht="12.75">
      <c r="B72" s="3"/>
    </row>
    <row r="73" spans="1:2" ht="12.75">
      <c r="A73" s="1" t="s">
        <v>72</v>
      </c>
      <c r="B73" t="s">
        <v>73</v>
      </c>
    </row>
    <row r="74" ht="12.75">
      <c r="B74" t="s">
        <v>74</v>
      </c>
    </row>
    <row r="75" spans="1:2" ht="12.75">
      <c r="A75" s="1" t="s">
        <v>75</v>
      </c>
      <c r="B75" t="s">
        <v>76</v>
      </c>
    </row>
    <row r="76" ht="12.75">
      <c r="B76" t="s">
        <v>77</v>
      </c>
    </row>
    <row r="77" ht="12.75">
      <c r="B77" s="23" t="s">
        <v>78</v>
      </c>
    </row>
    <row r="78" ht="12.75">
      <c r="B78" t="s">
        <v>79</v>
      </c>
    </row>
    <row r="79" spans="1:2" ht="12.75">
      <c r="A79" s="1" t="s">
        <v>80</v>
      </c>
      <c r="B79" t="s">
        <v>81</v>
      </c>
    </row>
    <row r="82" ht="12.75">
      <c r="A82"/>
    </row>
    <row r="83" spans="1:6" ht="12.75">
      <c r="A83" s="1" t="s">
        <v>82</v>
      </c>
      <c r="C83" t="s">
        <v>83</v>
      </c>
      <c r="D83" t="s">
        <v>84</v>
      </c>
      <c r="E83" t="s">
        <v>85</v>
      </c>
      <c r="F83" t="s">
        <v>86</v>
      </c>
    </row>
    <row r="84" spans="2:6" ht="12.75">
      <c r="B84" t="s">
        <v>87</v>
      </c>
      <c r="C84" s="24">
        <v>884547000</v>
      </c>
      <c r="D84" s="24">
        <v>1562147000</v>
      </c>
      <c r="E84" s="24">
        <v>797769000</v>
      </c>
      <c r="F84" s="24">
        <v>72793000</v>
      </c>
    </row>
    <row r="85" spans="2:6" ht="12.75">
      <c r="B85" t="s">
        <v>88</v>
      </c>
      <c r="C85" s="24">
        <v>64369000</v>
      </c>
      <c r="D85" s="24">
        <v>123221000</v>
      </c>
      <c r="E85" s="24">
        <v>104665000</v>
      </c>
      <c r="F85" s="24">
        <v>36286000</v>
      </c>
    </row>
    <row r="86" spans="2:6" ht="12.75">
      <c r="B86" t="s">
        <v>89</v>
      </c>
      <c r="C86" s="3">
        <f>C84/C85</f>
        <v>13.741816713014028</v>
      </c>
      <c r="D86" s="3">
        <f>D84/D85</f>
        <v>12.677603655221107</v>
      </c>
      <c r="E86" s="3">
        <f>E84/E85</f>
        <v>7.622118186595328</v>
      </c>
      <c r="F86" s="3">
        <f>F84/F85</f>
        <v>2.006090503224384</v>
      </c>
    </row>
    <row r="87" spans="3:6" ht="12.75">
      <c r="C87" t="s">
        <v>90</v>
      </c>
      <c r="D87" t="s">
        <v>91</v>
      </c>
      <c r="E87" t="s">
        <v>92</v>
      </c>
      <c r="F87" t="s">
        <v>93</v>
      </c>
    </row>
    <row r="89" spans="1:2" ht="14.25">
      <c r="A89" s="1" t="s">
        <v>94</v>
      </c>
      <c r="B89" s="25" t="s">
        <v>95</v>
      </c>
    </row>
    <row r="90" ht="12.75">
      <c r="C90" t="s">
        <v>96</v>
      </c>
    </row>
    <row r="91" ht="12.75">
      <c r="C91" t="s">
        <v>97</v>
      </c>
    </row>
    <row r="92" ht="14.25">
      <c r="B92" s="25" t="s">
        <v>98</v>
      </c>
    </row>
    <row r="93" ht="12.75">
      <c r="C93" t="s">
        <v>99</v>
      </c>
    </row>
    <row r="94" ht="12.75">
      <c r="C94" t="s">
        <v>100</v>
      </c>
    </row>
    <row r="95" ht="12.75">
      <c r="C95" t="s">
        <v>101</v>
      </c>
    </row>
    <row r="96" spans="1:2" ht="12.75">
      <c r="A96" s="1" t="s">
        <v>102</v>
      </c>
      <c r="B96" t="s">
        <v>103</v>
      </c>
    </row>
    <row r="97" spans="1:5" ht="14.25">
      <c r="A97" s="5" t="s">
        <v>104</v>
      </c>
      <c r="B97" t="s">
        <v>105</v>
      </c>
      <c r="C97" s="26">
        <v>0.013000000000000001</v>
      </c>
      <c r="D97" t="s">
        <v>106</v>
      </c>
      <c r="E97" s="16">
        <f>C98-C99+C100*(1+C97)^-C101</f>
        <v>2.0538807573939093</v>
      </c>
    </row>
    <row r="98" spans="2:5" ht="12.75">
      <c r="B98" t="s">
        <v>107</v>
      </c>
      <c r="C98" s="16">
        <v>0.17</v>
      </c>
      <c r="D98" t="s">
        <v>108</v>
      </c>
      <c r="E98">
        <v>2.51</v>
      </c>
    </row>
    <row r="99" spans="2:3" ht="12.75">
      <c r="B99" t="s">
        <v>109</v>
      </c>
      <c r="C99" s="16">
        <v>3.1</v>
      </c>
    </row>
    <row r="100" spans="2:4" ht="12.75">
      <c r="B100" t="s">
        <v>110</v>
      </c>
      <c r="C100" s="19">
        <v>5</v>
      </c>
      <c r="D100" t="s">
        <v>111</v>
      </c>
    </row>
    <row r="101" spans="2:3" ht="12.75">
      <c r="B101" t="s">
        <v>112</v>
      </c>
      <c r="C101" s="3">
        <v>0.25</v>
      </c>
    </row>
    <row r="102" spans="6:7" ht="12.75">
      <c r="F102" s="15"/>
      <c r="G102" s="15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2009-03-12T14:12:55Z</cp:lastPrinted>
  <dcterms:created xsi:type="dcterms:W3CDTF">2006-09-16T00:00:00Z</dcterms:created>
  <dcterms:modified xsi:type="dcterms:W3CDTF">2009-03-10T19:09:26Z</dcterms:modified>
  <cp:category/>
  <cp:version/>
  <cp:contentType/>
  <cp:contentStatus/>
  <cp:revision>1</cp:revision>
</cp:coreProperties>
</file>