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256" yWindow="64496" windowWidth="24720" windowHeight="15100" tabRatio="500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arrivals">'Sheet1'!$B$2:$B$4</definedName>
    <definedName name="arrivals_RVData">'Sheet1'!$A$1:$B$4</definedName>
    <definedName name="service">'Sheet1'!$B$7:$B$10</definedName>
    <definedName name="service_RVData">'Sheet1'!$A$6:$B$10</definedName>
    <definedName name="SimQ_2_Data">'Sheet1'!$J$15:$Q$64</definedName>
    <definedName name="SimQ_2_NMax">'Sheet1'!$B$18</definedName>
    <definedName name="SimQ_2_NServ">'Sheet1'!$B$17</definedName>
    <definedName name="SimQ_2_Start">'Sheet1'!$B$23</definedName>
    <definedName name="SimQ_2_Stop">'Sheet1'!$B$24</definedName>
    <definedName name="SimQ_2_TBA">'Sheet1'!$F$15:$F$64</definedName>
    <definedName name="SimQ_2_TFS">'Sheet1'!$G$15:$G$64</definedName>
    <definedName name="SimQ_3_ArrStat">'Sheet1'!$AU$15:$AU$115</definedName>
    <definedName name="SimQ_3_EIndex">'Sheet1'!$AF$15:$AF$115</definedName>
    <definedName name="SimQ_3_EName">'Sheet1'!$AG$15:$AG$115</definedName>
    <definedName name="SimQ_3_EnterStat">'Sheet1'!$AV$15:$AV$115</definedName>
    <definedName name="SimQ_3_EventNames">'Sheet1'!$AR$13:$AT$13</definedName>
    <definedName name="SimQ_3_Interval">'Sheet1'!$AE$15:$AE$115</definedName>
    <definedName name="SimQ_3_NextArr">'Sheet1'!$AN$15:$AN$115</definedName>
    <definedName name="SimQ_3_NextServ">'Sheet1'!$AP$15:$AP$115</definedName>
    <definedName name="SimQ_3_NextServe">'Sheet1'!$AH$15:$AH$115</definedName>
    <definedName name="SimQ_3_NextTBA">'Sheet1'!$AO$15:$AO$115</definedName>
    <definedName name="SimQ_3_NextTFS">'Sheet1'!$AQ$15:$AQ$115</definedName>
    <definedName name="SimQ_3_NMax">'Sheet1'!$V$19</definedName>
    <definedName name="SimQ_3_NServ">'Sheet1'!$V$18</definedName>
    <definedName name="SimQ_3_NumQueue">'Sheet1'!$AM$15:$AM$115</definedName>
    <definedName name="SimQ_3_NumServe">'Sheet1'!$AK$15:$AK$115</definedName>
    <definedName name="SimQ_3_NumSys">'Sheet1'!$AL$15:$AL$115</definedName>
    <definedName name="SimQ_3_Start">'Sheet1'!$V$24</definedName>
    <definedName name="SimQ_3_Stop">'Sheet1'!$V$25</definedName>
    <definedName name="SimQ_3_TBA">'Sheet1'!$Z$16:$Z$65</definedName>
    <definedName name="SimQ_3_TFS">'Sheet1'!$AA$16:$AA$65</definedName>
    <definedName name="SimQ_3_Time">'Sheet1'!$AD$15:$AD$115</definedName>
  </definedNames>
  <calcPr fullCalcOnLoad="1"/>
</workbook>
</file>

<file path=xl/sharedStrings.xml><?xml version="1.0" encoding="utf-8"?>
<sst xmlns="http://schemas.openxmlformats.org/spreadsheetml/2006/main" count="117" uniqueCount="78">
  <si>
    <t>Queueing Simulaton</t>
  </si>
  <si>
    <t>Entity</t>
  </si>
  <si>
    <t>Entity-Dynamic</t>
  </si>
  <si>
    <t>Queue Station</t>
  </si>
  <si>
    <t>Arrival Rate</t>
  </si>
  <si>
    <t>Number of Servers</t>
  </si>
  <si>
    <t>Max. Number in System</t>
  </si>
  <si>
    <t>***</t>
  </si>
  <si>
    <t>Type</t>
  </si>
  <si>
    <t>Arrival Seed</t>
  </si>
  <si>
    <t>Service Seed</t>
  </si>
  <si>
    <t>Number in Simulation</t>
  </si>
  <si>
    <t>Start Data Time</t>
  </si>
  <si>
    <t>Stop Data Time</t>
  </si>
  <si>
    <t>Mean Number at Station</t>
  </si>
  <si>
    <t>Mean Time at Station</t>
  </si>
  <si>
    <t>Mean Number in Queue</t>
  </si>
  <si>
    <t>Mean Time in Queue</t>
  </si>
  <si>
    <t>Mean Number in Service</t>
  </si>
  <si>
    <t>Mean Time in Service</t>
  </si>
  <si>
    <t>Throughput Rate</t>
  </si>
  <si>
    <t>Efficiency</t>
  </si>
  <si>
    <t>Probability Balk</t>
  </si>
  <si>
    <t>Number</t>
  </si>
  <si>
    <t>TBA RN</t>
  </si>
  <si>
    <t>TFS RN</t>
  </si>
  <si>
    <t>TBA</t>
  </si>
  <si>
    <t>TFS</t>
  </si>
  <si>
    <t>Arrive</t>
  </si>
  <si>
    <t>Enter Queue</t>
  </si>
  <si>
    <t>Enter Service</t>
  </si>
  <si>
    <t>Leave Service</t>
  </si>
  <si>
    <t>System Stat.</t>
  </si>
  <si>
    <t>Service Stat.</t>
  </si>
  <si>
    <t>Arrival Stat.</t>
  </si>
  <si>
    <t>Enter Stat.</t>
  </si>
  <si>
    <t>Random Variable</t>
  </si>
  <si>
    <t>Distribution</t>
  </si>
  <si>
    <t>lower limit (a)</t>
  </si>
  <si>
    <t>upper limit (b)</t>
  </si>
  <si>
    <t>arrivals</t>
  </si>
  <si>
    <t>Uniform</t>
  </si>
  <si>
    <t>mode (m)</t>
  </si>
  <si>
    <t>service</t>
  </si>
  <si>
    <t>Triangular</t>
  </si>
  <si>
    <t>SimQ_2</t>
  </si>
  <si>
    <t>Arrival Distribution</t>
  </si>
  <si>
    <t>Service Distribution</t>
  </si>
  <si>
    <t>Next Event-Dynamic</t>
  </si>
  <si>
    <t>SimQ_3</t>
  </si>
  <si>
    <t>Event</t>
  </si>
  <si>
    <t>Event Time</t>
  </si>
  <si>
    <t>Time Interval</t>
  </si>
  <si>
    <t>Event Index</t>
  </si>
  <si>
    <t>Start</t>
  </si>
  <si>
    <t>S</t>
  </si>
  <si>
    <t>S1 Cal.</t>
  </si>
  <si>
    <t>S2 Cal.</t>
  </si>
  <si>
    <t>A</t>
  </si>
  <si>
    <t>Arrive Cal.</t>
  </si>
  <si>
    <t>Event Name</t>
  </si>
  <si>
    <t>Next Server</t>
  </si>
  <si>
    <t>Server 1</t>
  </si>
  <si>
    <t>Server 2</t>
  </si>
  <si>
    <t>Service</t>
  </si>
  <si>
    <t>System</t>
  </si>
  <si>
    <t>Queue</t>
  </si>
  <si>
    <t>TBA Index</t>
  </si>
  <si>
    <t>Next TBA</t>
  </si>
  <si>
    <t>TFS Index</t>
  </si>
  <si>
    <t>Next TFS</t>
  </si>
  <si>
    <t>Here we have 2 types of queuing simulations</t>
  </si>
  <si>
    <t>using the ORMM Excel-addins</t>
  </si>
  <si>
    <t>(specifically the queueing and simulation addins)</t>
  </si>
  <si>
    <t>On the left it uses "Entity" type while on the right it uses the "Next Event" type)</t>
  </si>
  <si>
    <t>these are uninmportant differences</t>
  </si>
  <si>
    <t xml:space="preserve">wait time </t>
  </si>
  <si>
    <t>I added a column for the wait times.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</si>
</sst>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0000000"/>
    <numFmt numFmtId="172" formatCode="0.00000000000000"/>
    <numFmt numFmtId="173" formatCode="0.0000000000000"/>
    <numFmt numFmtId="174" formatCode="0.000000000000"/>
    <numFmt numFmtId="175" formatCode="0.00000000000"/>
    <numFmt numFmtId="176" formatCode="0.0000000000"/>
    <numFmt numFmtId="177" formatCode="0.000000000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2.5"/>
      <color indexed="12"/>
      <name val="Verdana"/>
      <family val="0"/>
    </font>
    <font>
      <u val="single"/>
      <sz val="12.5"/>
      <color indexed="61"/>
      <name val="Verdan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2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2" borderId="0" xfId="0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mbrusterb\Documents\teaching\310%20Operations%20Research\Excel%20simulation%20addins\jensen.lib\queue.xla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imulate%20stde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rmbrusterb\Documents\teaching\310%20Operations%20Research\Excel%20simulation%20addins\jensen.lib\ran_va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Queue_Mod"/>
      <sheetName val="Queue_Sim_Mod"/>
      <sheetName val="Control_Mod"/>
    </sheetNames>
    <definedNames>
      <definedName name="QS_enter"/>
      <definedName name="QS_start_time"/>
      <definedName name="QS_typ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d"/>
      <sheetName val="#REF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</sheetNames>
    <definedNames>
      <definedName name="RV_inverse"/>
      <definedName name="RV_ra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15"/>
  <sheetViews>
    <sheetView tabSelected="1" zoomScale="125" zoomScaleNormal="125" workbookViewId="0" topLeftCell="A2">
      <selection activeCell="G8" sqref="G8"/>
    </sheetView>
  </sheetViews>
  <sheetFormatPr defaultColWidth="11.00390625" defaultRowHeight="12.75"/>
  <cols>
    <col min="1" max="1" width="20.25390625" style="0" bestFit="1" customWidth="1"/>
    <col min="3" max="3" width="6.75390625" style="0" customWidth="1"/>
    <col min="4" max="5" width="6.75390625" style="0" hidden="1" customWidth="1"/>
    <col min="6" max="7" width="6.75390625" style="0" customWidth="1"/>
    <col min="8" max="8" width="2.75390625" style="0" customWidth="1"/>
    <col min="9" max="13" width="6.75390625" style="0" customWidth="1"/>
    <col min="14" max="17" width="6.75390625" style="0" hidden="1" customWidth="1"/>
    <col min="18" max="18" width="0" style="0" hidden="1" customWidth="1"/>
    <col min="21" max="21" width="20.25390625" style="0" bestFit="1" customWidth="1"/>
    <col min="23" max="23" width="6.75390625" style="0" customWidth="1"/>
    <col min="24" max="25" width="6.75390625" style="0" hidden="1" customWidth="1"/>
    <col min="26" max="27" width="6.75390625" style="0" customWidth="1"/>
    <col min="28" max="28" width="2.75390625" style="0" customWidth="1"/>
    <col min="29" max="30" width="6.75390625" style="0" customWidth="1"/>
    <col min="31" max="32" width="6.75390625" style="0" hidden="1" customWidth="1"/>
    <col min="33" max="33" width="6.75390625" style="0" customWidth="1"/>
    <col min="34" max="37" width="6.75390625" style="0" hidden="1" customWidth="1"/>
    <col min="38" max="39" width="6.75390625" style="0" customWidth="1"/>
    <col min="40" max="43" width="6.75390625" style="0" hidden="1" customWidth="1"/>
    <col min="44" max="46" width="6.75390625" style="0" customWidth="1"/>
    <col min="47" max="48" width="6.75390625" style="0" hidden="1" customWidth="1"/>
  </cols>
  <sheetData>
    <row r="1" spans="1:7" ht="13.5" thickTop="1">
      <c r="A1" s="17" t="s">
        <v>36</v>
      </c>
      <c r="B1" s="13" t="s">
        <v>40</v>
      </c>
      <c r="G1" t="s">
        <v>71</v>
      </c>
    </row>
    <row r="2" spans="1:7" ht="12.75">
      <c r="A2" s="18" t="s">
        <v>37</v>
      </c>
      <c r="B2" s="14" t="s">
        <v>41</v>
      </c>
      <c r="G2" t="s">
        <v>72</v>
      </c>
    </row>
    <row r="3" spans="1:7" ht="12.75">
      <c r="A3" s="18" t="s">
        <v>38</v>
      </c>
      <c r="B3" s="15">
        <v>0</v>
      </c>
      <c r="G3" t="s">
        <v>73</v>
      </c>
    </row>
    <row r="4" spans="1:7" ht="13.5" thickBot="1">
      <c r="A4" s="19" t="s">
        <v>39</v>
      </c>
      <c r="B4" s="16">
        <v>10</v>
      </c>
      <c r="G4" t="s">
        <v>74</v>
      </c>
    </row>
    <row r="5" spans="1:7" ht="15" thickBot="1" thickTop="1">
      <c r="A5" s="2"/>
      <c r="G5" t="s">
        <v>75</v>
      </c>
    </row>
    <row r="6" spans="1:2" ht="13.5" thickTop="1">
      <c r="A6" s="17" t="s">
        <v>36</v>
      </c>
      <c r="B6" s="13" t="s">
        <v>43</v>
      </c>
    </row>
    <row r="7" spans="1:7" ht="12.75">
      <c r="A7" s="18" t="s">
        <v>37</v>
      </c>
      <c r="B7" s="14" t="s">
        <v>44</v>
      </c>
      <c r="G7" t="s">
        <v>77</v>
      </c>
    </row>
    <row r="8" spans="1:2" ht="12.75">
      <c r="A8" s="18" t="s">
        <v>38</v>
      </c>
      <c r="B8" s="15">
        <v>0</v>
      </c>
    </row>
    <row r="9" spans="1:2" ht="12.75">
      <c r="A9" s="18" t="s">
        <v>42</v>
      </c>
      <c r="B9" s="15">
        <v>3</v>
      </c>
    </row>
    <row r="10" spans="1:2" ht="13.5" thickBot="1">
      <c r="A10" s="19" t="s">
        <v>39</v>
      </c>
      <c r="B10" s="16">
        <v>10</v>
      </c>
    </row>
    <row r="11" ht="13.5" thickTop="1">
      <c r="A11" s="2"/>
    </row>
    <row r="12" ht="12.75">
      <c r="A12" s="1" t="s">
        <v>0</v>
      </c>
    </row>
    <row r="13" spans="1:46" ht="30" customHeight="1" thickBot="1">
      <c r="A13" s="3" t="s">
        <v>2</v>
      </c>
      <c r="I13" s="2" t="s">
        <v>1</v>
      </c>
      <c r="J13" s="10" t="s">
        <v>28</v>
      </c>
      <c r="K13" s="10" t="s">
        <v>29</v>
      </c>
      <c r="L13" s="10" t="s">
        <v>30</v>
      </c>
      <c r="M13" s="10" t="s">
        <v>31</v>
      </c>
      <c r="N13" s="10" t="s">
        <v>32</v>
      </c>
      <c r="O13" s="10" t="s">
        <v>33</v>
      </c>
      <c r="P13" s="10" t="s">
        <v>34</v>
      </c>
      <c r="Q13" s="10" t="s">
        <v>35</v>
      </c>
      <c r="S13" s="10" t="s">
        <v>76</v>
      </c>
      <c r="T13" s="10"/>
      <c r="U13" s="1" t="s">
        <v>0</v>
      </c>
      <c r="AR13" s="4" t="s">
        <v>55</v>
      </c>
      <c r="AS13" s="4" t="s">
        <v>55</v>
      </c>
      <c r="AT13" s="4" t="s">
        <v>58</v>
      </c>
    </row>
    <row r="14" spans="1:48" ht="30" customHeight="1" thickBot="1" thickTop="1">
      <c r="A14" s="2" t="s">
        <v>3</v>
      </c>
      <c r="B14" s="5" t="s">
        <v>45</v>
      </c>
      <c r="C14" s="2" t="s">
        <v>23</v>
      </c>
      <c r="D14" s="2" t="s">
        <v>24</v>
      </c>
      <c r="E14" s="2" t="s">
        <v>25</v>
      </c>
      <c r="F14" s="2" t="s">
        <v>26</v>
      </c>
      <c r="G14" s="2" t="s">
        <v>27</v>
      </c>
      <c r="I14" s="2">
        <v>0</v>
      </c>
      <c r="J14" s="11">
        <v>0</v>
      </c>
      <c r="K14" s="11">
        <v>0</v>
      </c>
      <c r="L14" s="11">
        <v>0</v>
      </c>
      <c r="M14" s="11">
        <v>0</v>
      </c>
      <c r="N14" s="11">
        <f aca="true" t="shared" si="0" ref="N14:N45">IF(K14&gt;=SimQ_2_Start,1,IF(M14&gt;=SimQ_2_Start,(M14-SimQ_2_Start)/(M14-K14),0))*IF(K14&gt;=SimQ_2_Stop,0,IF(M14&gt;=SimQ_2_Stop,(SimQ_2_Stop-K14)/(M14-K14),1))*IF(K14="Balk",0,M14-K14)</f>
        <v>0</v>
      </c>
      <c r="O14" s="11">
        <f aca="true" t="shared" si="1" ref="O14:O45">IF(L14&gt;=SimQ_2_Start,1,IF(M14&gt;=SimQ_2_Start,(M14-SimQ_2_Start)/(M14-L14),0))*IF(L14&gt;=SimQ_2_Stop,0,IF(M14&gt;=SimQ_2_Stop,(SimQ_2_Stop-L14)/(M14-L14),1))*IF(L14="Balk",0,M14-L14)</f>
        <v>0</v>
      </c>
      <c r="P14" s="11">
        <f aca="true" t="shared" si="2" ref="P14:P45">IF(AND(J14&gt;=SimQ_2_Start,J14&lt;=SimQ_2_Stop),1,0)</f>
        <v>1</v>
      </c>
      <c r="Q14" s="11">
        <f aca="true" t="shared" si="3" ref="Q14:Q45">IF(AND(K14&gt;=SimQ_2_Start,K14&lt;=SimQ_2_Stop),1,0)</f>
        <v>1</v>
      </c>
      <c r="U14" s="3" t="s">
        <v>48</v>
      </c>
      <c r="AC14" s="10" t="s">
        <v>50</v>
      </c>
      <c r="AD14" s="10" t="s">
        <v>51</v>
      </c>
      <c r="AE14" s="10" t="s">
        <v>52</v>
      </c>
      <c r="AF14" s="10" t="s">
        <v>53</v>
      </c>
      <c r="AG14" s="10" t="s">
        <v>60</v>
      </c>
      <c r="AH14" s="10" t="s">
        <v>61</v>
      </c>
      <c r="AI14" s="10" t="s">
        <v>62</v>
      </c>
      <c r="AJ14" s="10" t="s">
        <v>63</v>
      </c>
      <c r="AK14" s="10" t="s">
        <v>64</v>
      </c>
      <c r="AL14" s="10" t="s">
        <v>65</v>
      </c>
      <c r="AM14" s="10" t="s">
        <v>66</v>
      </c>
      <c r="AN14" s="10" t="s">
        <v>67</v>
      </c>
      <c r="AO14" s="10" t="s">
        <v>68</v>
      </c>
      <c r="AP14" s="10" t="s">
        <v>69</v>
      </c>
      <c r="AQ14" s="10" t="s">
        <v>70</v>
      </c>
      <c r="AR14" s="10" t="s">
        <v>56</v>
      </c>
      <c r="AS14" s="10" t="s">
        <v>57</v>
      </c>
      <c r="AT14" s="10" t="s">
        <v>59</v>
      </c>
      <c r="AU14" s="10" t="s">
        <v>34</v>
      </c>
      <c r="AV14" s="10" t="s">
        <v>35</v>
      </c>
    </row>
    <row r="15" spans="1:48" ht="13.5" thickTop="1">
      <c r="A15" s="2" t="s">
        <v>46</v>
      </c>
      <c r="B15" s="7" t="s">
        <v>40</v>
      </c>
      <c r="C15" s="2">
        <v>1</v>
      </c>
      <c r="D15" s="9">
        <f>[3]!RV_rand(-$B$20)</f>
        <v>0.4633256793022156</v>
      </c>
      <c r="E15" s="9">
        <f>[3]!RV_rand(-$B$21)</f>
        <v>0.32764434814453125</v>
      </c>
      <c r="F15" s="9">
        <f>[3]!RV_inverse(arrivals,D15)</f>
        <v>4.633256793022156</v>
      </c>
      <c r="G15" s="9">
        <f>[3]!RV_inverse(service,E15)</f>
        <v>3.1396140904193723</v>
      </c>
      <c r="I15" s="2">
        <v>1</v>
      </c>
      <c r="J15" s="11">
        <f aca="true" t="shared" si="4" ref="J15:J46">J14+INDEX(SimQ_2_TBA,I15)</f>
        <v>4.633256793022156</v>
      </c>
      <c r="K15" s="11">
        <f>[1]!QS_enter($M$14:M14,J15,SimQ_2_NMax)</f>
        <v>4.633256793022156</v>
      </c>
      <c r="L15" s="11">
        <f>[1]!QS_start_time($M$14:M14,K15,SimQ_2_NServ)</f>
        <v>4.633256793022156</v>
      </c>
      <c r="M15" s="11">
        <f aca="true" t="shared" si="5" ref="M15:M46">IF(L15="Balk","Balk",INDEX(SimQ_2_TFS,I15)+L15)</f>
        <v>7.772870883441528</v>
      </c>
      <c r="N15" s="11">
        <f t="shared" si="0"/>
        <v>3.1396140904193723</v>
      </c>
      <c r="O15" s="11">
        <f t="shared" si="1"/>
        <v>3.1396140904193723</v>
      </c>
      <c r="P15" s="11">
        <f t="shared" si="2"/>
        <v>1</v>
      </c>
      <c r="Q15" s="11">
        <f t="shared" si="3"/>
        <v>1</v>
      </c>
      <c r="S15">
        <f>L15-K15</f>
        <v>0</v>
      </c>
      <c r="U15" s="2" t="s">
        <v>3</v>
      </c>
      <c r="V15" s="5" t="s">
        <v>49</v>
      </c>
      <c r="W15" s="2" t="s">
        <v>23</v>
      </c>
      <c r="X15" s="2" t="s">
        <v>24</v>
      </c>
      <c r="Y15" s="2" t="s">
        <v>25</v>
      </c>
      <c r="Z15" s="2" t="s">
        <v>26</v>
      </c>
      <c r="AA15" s="2" t="s">
        <v>27</v>
      </c>
      <c r="AC15" s="2">
        <v>0</v>
      </c>
      <c r="AD15" s="9">
        <v>0</v>
      </c>
      <c r="AE15" s="9">
        <f aca="true" t="shared" si="6" ref="AE15:AE46">MAX(MIN(AD16,SimQ_3_Stop),SimQ_3_Start)-MAX(MIN(AD15,SimQ_3_Stop),SimQ_3_Start)</f>
        <v>2.240070104598999</v>
      </c>
      <c r="AF15" s="9" t="s">
        <v>54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1</v>
      </c>
      <c r="AO15" s="9">
        <f aca="true" t="shared" si="7" ref="AO15:AO46">IF(SimQ_3_NextArr&gt;50,999999,INDEX(SimQ_3_TBA,SimQ_3_NextArr))</f>
        <v>2.240070104598999</v>
      </c>
      <c r="AP15" s="9">
        <v>0</v>
      </c>
      <c r="AQ15" s="9">
        <v>0</v>
      </c>
      <c r="AR15" s="9">
        <v>10000</v>
      </c>
      <c r="AS15" s="9">
        <v>10000</v>
      </c>
      <c r="AT15" s="9">
        <f>SimQ_3_NextTBA</f>
        <v>2.240070104598999</v>
      </c>
      <c r="AU15" s="9">
        <f aca="true" t="shared" si="8" ref="AU15:AU46">IF(AND(OR(SimQ_3_EName="A",SimQ_3_EName="Balk"),SimQ_3_Time&gt;=SimQ_3_Start,SimQ_3_Time&lt;=SimQ_3_Stop),1,0)</f>
        <v>0</v>
      </c>
      <c r="AV15" s="9">
        <f aca="true" t="shared" si="9" ref="AV15:AV46">IF(AND(SimQ_3_EName="A",SimQ_3_Time&gt;=SimQ_3_Start,SimQ_3_Time&lt;=SimQ_3_Stop),1,0)</f>
        <v>0</v>
      </c>
    </row>
    <row r="16" spans="1:48" ht="12.75">
      <c r="A16" s="2" t="s">
        <v>47</v>
      </c>
      <c r="B16" s="7" t="s">
        <v>43</v>
      </c>
      <c r="C16" s="2">
        <v>2</v>
      </c>
      <c r="D16" s="9">
        <f>[3]!RV_rand(-D15)</f>
        <v>0.03127235174179077</v>
      </c>
      <c r="E16" s="9">
        <f>[3]!RV_rand(-E15)</f>
        <v>0.03444725275039673</v>
      </c>
      <c r="F16" s="9">
        <f>[3]!RV_inverse(arrivals,D16)</f>
        <v>0.3127235174179077</v>
      </c>
      <c r="G16" s="9">
        <f>[3]!RV_inverse(service,E16)</f>
        <v>1.016571504408926</v>
      </c>
      <c r="I16" s="2">
        <v>2</v>
      </c>
      <c r="J16" s="11">
        <f t="shared" si="4"/>
        <v>4.9459803104400635</v>
      </c>
      <c r="K16" s="11">
        <f>[1]!QS_enter($M$14:M15,J16,SimQ_2_NMax)</f>
        <v>4.9459803104400635</v>
      </c>
      <c r="L16" s="11">
        <f>[1]!QS_start_time($M$14:M15,K16,SimQ_2_NServ)</f>
        <v>4.9459803104400635</v>
      </c>
      <c r="M16" s="11">
        <f t="shared" si="5"/>
        <v>5.9625518148489896</v>
      </c>
      <c r="N16" s="11">
        <f t="shared" si="0"/>
        <v>1.016571504408926</v>
      </c>
      <c r="O16" s="11">
        <f t="shared" si="1"/>
        <v>1.016571504408926</v>
      </c>
      <c r="P16" s="11">
        <f t="shared" si="2"/>
        <v>1</v>
      </c>
      <c r="Q16" s="11">
        <f t="shared" si="3"/>
        <v>1</v>
      </c>
      <c r="S16">
        <f aca="true" t="shared" si="10" ref="S16:S64">L16-K16</f>
        <v>0</v>
      </c>
      <c r="U16" s="2" t="s">
        <v>46</v>
      </c>
      <c r="V16" s="7" t="s">
        <v>40</v>
      </c>
      <c r="W16" s="2">
        <v>1</v>
      </c>
      <c r="X16" s="9">
        <f>[3]!RV_rand(-$V$21)</f>
        <v>0.2240070104598999</v>
      </c>
      <c r="Y16" s="9">
        <f>[3]!RV_rand(-$V$22)</f>
        <v>0.32764434814453125</v>
      </c>
      <c r="Z16" s="9">
        <f>[3]!RV_inverse(arrivals,X16)</f>
        <v>2.240070104598999</v>
      </c>
      <c r="AA16" s="9">
        <f>[3]!RV_inverse(service,Y16)</f>
        <v>3.1396140904193723</v>
      </c>
      <c r="AC16" s="2">
        <v>1</v>
      </c>
      <c r="AD16" s="9">
        <f aca="true" t="shared" si="11" ref="AD16:AD47">MIN(AR15:AT15)</f>
        <v>2.240070104598999</v>
      </c>
      <c r="AE16" s="9">
        <f t="shared" si="6"/>
        <v>3.1396140904193723</v>
      </c>
      <c r="AF16" s="9">
        <f aca="true" t="shared" si="12" ref="AF16:AF47">MATCH(SimQ_3_Time,AR15:AT15,0)</f>
        <v>3</v>
      </c>
      <c r="AG16" s="9" t="str">
        <f aca="true" t="shared" si="13" ref="AG16:AG47">IF(AND(SimQ_3_EIndex=3,AL15=SimQ_3_NMax),"Balk",INDEX(SimQ_3_EventNames,SimQ_3_EIndex))</f>
        <v>A</v>
      </c>
      <c r="AH16" s="9">
        <f aca="true" t="shared" si="14" ref="AH16:AH47">IF(MIN(AI15:AJ15)&lt;1,MATCH(MIN(AI15:AJ15),AI15:AJ15,0),9999)</f>
        <v>1</v>
      </c>
      <c r="AI16" s="9">
        <f aca="true" t="shared" si="15" ref="AI16:AI47">IF(AND(SimQ_3_EName="A",SimQ_3_NextServe=1),AI15+1,IF(AND(SimQ_3_EIndex=1,AM15=0),MAX(AI15-1,0),AI15))</f>
        <v>1</v>
      </c>
      <c r="AJ16" s="9">
        <f aca="true" t="shared" si="16" ref="AJ16:AJ47">IF(AND(SimQ_3_EName="A",SimQ_3_NextServe=2),AJ15+1,IF(AND(SimQ_3_EIndex=2,AM15=0),MAX(AJ15-1,0),AJ15))</f>
        <v>0</v>
      </c>
      <c r="AK16" s="9">
        <f aca="true" t="shared" si="17" ref="AK16:AK47">SUM(AI16:AJ16)</f>
        <v>1</v>
      </c>
      <c r="AL16" s="9">
        <f aca="true" t="shared" si="18" ref="AL16:AL47">IF(SimQ_3_EName="A",AL15+1,IF(SimQ_3_EName="S",AL15-1,AL15))</f>
        <v>1</v>
      </c>
      <c r="AM16" s="9">
        <f aca="true" t="shared" si="19" ref="AM16:AM47">AL16-AK16</f>
        <v>0</v>
      </c>
      <c r="AN16" s="9">
        <f aca="true" t="shared" si="20" ref="AN16:AN47">IF(OR(SimQ_3_EName="A",SimQ_3_EName="Balk"),AN15+1,AN15)</f>
        <v>2</v>
      </c>
      <c r="AO16" s="9">
        <f t="shared" si="7"/>
        <v>3.215065598487854</v>
      </c>
      <c r="AP16" s="9">
        <f aca="true" t="shared" si="21" ref="AP16:AP47">IF(OR(AND(SimQ_3_EName="A",SimQ_3_NextServe&lt;9999),(AND(SimQ_3_EName="S",AM15&gt;0)),SimQ_3_EName="Balk"),AP15+1,AP15)</f>
        <v>1</v>
      </c>
      <c r="AQ16" s="9">
        <f aca="true" t="shared" si="22" ref="AQ16:AQ47">IF(SimQ_3_NextServ&gt;50,999999,INDEX(SimQ_3_TFS,SimQ_3_NextServ))</f>
        <v>3.1396140904193723</v>
      </c>
      <c r="AR16" s="9">
        <f aca="true" t="shared" si="23" ref="AR16:AR47">IF(AND(SimQ_3_EName="A",SimQ_3_NextServe=1),SimQ_3_NextTFS+SimQ_3_Time,IF(AND(SimQ_3_EIndex=1,AM15&gt;0),SimQ_3_NextTFS+SimQ_3_Time,IF(AND(SimQ_3_EIndex=1,AM15=0),100000,AR15)))</f>
        <v>5.379684195018371</v>
      </c>
      <c r="AS16" s="9">
        <f aca="true" t="shared" si="24" ref="AS16:AS47">IF(AND(SimQ_3_EName="A",SimQ_3_NextServe=2),SimQ_3_NextTFS+SimQ_3_Time,IF(AND(SimQ_3_EIndex=2,AM15&gt;0),SimQ_3_NextTFS+SimQ_3_Time,IF(AND(SimQ_3_EIndex=2,AM15=0),100000,AS15)))</f>
        <v>10000</v>
      </c>
      <c r="AT16" s="9">
        <f aca="true" t="shared" si="25" ref="AT16:AT47">IF(OR(SimQ_3_EName="A",SimQ_3_EName="Balk"),SimQ_3_Time+SimQ_3_NextTBA,AT15)</f>
        <v>5.455135703086853</v>
      </c>
      <c r="AU16" s="9">
        <f t="shared" si="8"/>
        <v>1</v>
      </c>
      <c r="AV16" s="9">
        <f t="shared" si="9"/>
        <v>1</v>
      </c>
    </row>
    <row r="17" spans="1:48" ht="12.75">
      <c r="A17" s="2" t="s">
        <v>5</v>
      </c>
      <c r="B17" s="6">
        <v>2</v>
      </c>
      <c r="C17" s="2">
        <v>3</v>
      </c>
      <c r="D17" s="9">
        <f>[3]!RV_rand(-D16)</f>
        <v>0.6573827266693115</v>
      </c>
      <c r="E17" s="9">
        <f>[3]!RV_rand(-E16)</f>
        <v>0.4288156032562256</v>
      </c>
      <c r="F17" s="9">
        <f>[3]!RV_inverse(arrivals,D17)</f>
        <v>6.573827266693115</v>
      </c>
      <c r="G17" s="9">
        <f>[3]!RV_inverse(service,E17)</f>
        <v>3.676796137150143</v>
      </c>
      <c r="I17" s="2">
        <v>3</v>
      </c>
      <c r="J17" s="11">
        <f t="shared" si="4"/>
        <v>11.519807577133179</v>
      </c>
      <c r="K17" s="11">
        <f>[1]!QS_enter($M$14:M16,J17,SimQ_2_NMax)</f>
        <v>11.519807577133179</v>
      </c>
      <c r="L17" s="11">
        <f>[1]!QS_start_time($M$14:M16,K17,SimQ_2_NServ)</f>
        <v>11.519807577133179</v>
      </c>
      <c r="M17" s="11">
        <f t="shared" si="5"/>
        <v>15.196603714283322</v>
      </c>
      <c r="N17" s="11">
        <f t="shared" si="0"/>
        <v>3.676796137150143</v>
      </c>
      <c r="O17" s="11">
        <f t="shared" si="1"/>
        <v>3.676796137150143</v>
      </c>
      <c r="P17" s="11">
        <f t="shared" si="2"/>
        <v>1</v>
      </c>
      <c r="Q17" s="11">
        <f t="shared" si="3"/>
        <v>1</v>
      </c>
      <c r="S17">
        <f t="shared" si="10"/>
        <v>0</v>
      </c>
      <c r="U17" s="2" t="s">
        <v>47</v>
      </c>
      <c r="V17" s="7" t="s">
        <v>43</v>
      </c>
      <c r="W17" s="2">
        <v>2</v>
      </c>
      <c r="X17" s="9">
        <f>[3]!RV_rand(-X16)</f>
        <v>0.3215065598487854</v>
      </c>
      <c r="Y17" s="9">
        <f>[3]!RV_rand(-Y16)</f>
        <v>0.03444725275039673</v>
      </c>
      <c r="Z17" s="9">
        <f>[3]!RV_inverse(arrivals,X17)</f>
        <v>3.215065598487854</v>
      </c>
      <c r="AA17" s="9">
        <f>[3]!RV_inverse(service,Y17)</f>
        <v>1.016571504408926</v>
      </c>
      <c r="AC17" s="2">
        <v>2</v>
      </c>
      <c r="AD17" s="9">
        <f t="shared" si="11"/>
        <v>5.379684195018371</v>
      </c>
      <c r="AE17" s="9">
        <f t="shared" si="6"/>
        <v>0.07545150806848167</v>
      </c>
      <c r="AF17" s="9">
        <f t="shared" si="12"/>
        <v>1</v>
      </c>
      <c r="AG17" s="9" t="str">
        <f t="shared" si="13"/>
        <v>S</v>
      </c>
      <c r="AH17" s="9">
        <f t="shared" si="14"/>
        <v>2</v>
      </c>
      <c r="AI17" s="9">
        <f t="shared" si="15"/>
        <v>0</v>
      </c>
      <c r="AJ17" s="9">
        <f t="shared" si="16"/>
        <v>0</v>
      </c>
      <c r="AK17" s="9">
        <f t="shared" si="17"/>
        <v>0</v>
      </c>
      <c r="AL17" s="9">
        <f t="shared" si="18"/>
        <v>0</v>
      </c>
      <c r="AM17" s="9">
        <f t="shared" si="19"/>
        <v>0</v>
      </c>
      <c r="AN17" s="9">
        <f t="shared" si="20"/>
        <v>2</v>
      </c>
      <c r="AO17" s="9">
        <f t="shared" si="7"/>
        <v>3.215065598487854</v>
      </c>
      <c r="AP17" s="9">
        <f t="shared" si="21"/>
        <v>1</v>
      </c>
      <c r="AQ17" s="9">
        <f t="shared" si="22"/>
        <v>3.1396140904193723</v>
      </c>
      <c r="AR17" s="9">
        <f t="shared" si="23"/>
        <v>100000</v>
      </c>
      <c r="AS17" s="9">
        <f t="shared" si="24"/>
        <v>10000</v>
      </c>
      <c r="AT17" s="9">
        <f t="shared" si="25"/>
        <v>5.455135703086853</v>
      </c>
      <c r="AU17" s="9">
        <f t="shared" si="8"/>
        <v>0</v>
      </c>
      <c r="AV17" s="9">
        <f t="shared" si="9"/>
        <v>0</v>
      </c>
    </row>
    <row r="18" spans="1:48" ht="12.75">
      <c r="A18" s="2" t="s">
        <v>6</v>
      </c>
      <c r="B18" s="6" t="s">
        <v>7</v>
      </c>
      <c r="C18" s="2">
        <v>4</v>
      </c>
      <c r="D18" s="9">
        <f>[3]!RV_rand(-D17)</f>
        <v>0.26723968982696533</v>
      </c>
      <c r="E18" s="9">
        <f>[3]!RV_rand(-E17)</f>
        <v>0.6495876908302307</v>
      </c>
      <c r="F18" s="9">
        <f>[3]!RV_inverse(arrivals,D18)</f>
        <v>2.6723968982696533</v>
      </c>
      <c r="G18" s="9">
        <f>[3]!RV_inverse(service,E18)</f>
        <v>5.0473379658854345</v>
      </c>
      <c r="I18" s="2">
        <v>4</v>
      </c>
      <c r="J18" s="11">
        <f t="shared" si="4"/>
        <v>14.192204475402832</v>
      </c>
      <c r="K18" s="11">
        <f>[1]!QS_enter($M$14:M17,J18,SimQ_2_NMax)</f>
        <v>14.192204475402832</v>
      </c>
      <c r="L18" s="11">
        <f>[1]!QS_start_time($M$14:M17,K18,SimQ_2_NServ)</f>
        <v>14.192204475402832</v>
      </c>
      <c r="M18" s="11">
        <f t="shared" si="5"/>
        <v>19.239542441288265</v>
      </c>
      <c r="N18" s="11">
        <f t="shared" si="0"/>
        <v>5.047337965885433</v>
      </c>
      <c r="O18" s="11">
        <f t="shared" si="1"/>
        <v>5.047337965885433</v>
      </c>
      <c r="P18" s="11">
        <f t="shared" si="2"/>
        <v>1</v>
      </c>
      <c r="Q18" s="11">
        <f t="shared" si="3"/>
        <v>1</v>
      </c>
      <c r="S18">
        <f t="shared" si="10"/>
        <v>0</v>
      </c>
      <c r="U18" s="2" t="s">
        <v>5</v>
      </c>
      <c r="V18" s="7">
        <v>2</v>
      </c>
      <c r="W18" s="2">
        <v>3</v>
      </c>
      <c r="X18" s="9">
        <f>[3]!RV_rand(-X17)</f>
        <v>0.8545991778373718</v>
      </c>
      <c r="Y18" s="9">
        <f>[3]!RV_rand(-Y17)</f>
        <v>0.4288156032562256</v>
      </c>
      <c r="Z18" s="9">
        <f>[3]!RV_inverse(arrivals,X18)</f>
        <v>8.545991778373718</v>
      </c>
      <c r="AA18" s="9">
        <f>[3]!RV_inverse(service,Y18)</f>
        <v>3.676796137150143</v>
      </c>
      <c r="AC18" s="2">
        <v>3</v>
      </c>
      <c r="AD18" s="9">
        <f t="shared" si="11"/>
        <v>5.455135703086853</v>
      </c>
      <c r="AE18" s="9">
        <f t="shared" si="6"/>
        <v>1.016571504408926</v>
      </c>
      <c r="AF18" s="9">
        <f t="shared" si="12"/>
        <v>3</v>
      </c>
      <c r="AG18" s="9" t="str">
        <f t="shared" si="13"/>
        <v>A</v>
      </c>
      <c r="AH18" s="9">
        <f t="shared" si="14"/>
        <v>1</v>
      </c>
      <c r="AI18" s="9">
        <f t="shared" si="15"/>
        <v>1</v>
      </c>
      <c r="AJ18" s="9">
        <f t="shared" si="16"/>
        <v>0</v>
      </c>
      <c r="AK18" s="9">
        <f t="shared" si="17"/>
        <v>1</v>
      </c>
      <c r="AL18" s="9">
        <f t="shared" si="18"/>
        <v>1</v>
      </c>
      <c r="AM18" s="9">
        <f t="shared" si="19"/>
        <v>0</v>
      </c>
      <c r="AN18" s="9">
        <f t="shared" si="20"/>
        <v>3</v>
      </c>
      <c r="AO18" s="9">
        <f t="shared" si="7"/>
        <v>8.545991778373718</v>
      </c>
      <c r="AP18" s="9">
        <f t="shared" si="21"/>
        <v>2</v>
      </c>
      <c r="AQ18" s="9">
        <f t="shared" si="22"/>
        <v>1.016571504408926</v>
      </c>
      <c r="AR18" s="9">
        <f t="shared" si="23"/>
        <v>6.471707207495779</v>
      </c>
      <c r="AS18" s="9">
        <f t="shared" si="24"/>
        <v>10000</v>
      </c>
      <c r="AT18" s="9">
        <f t="shared" si="25"/>
        <v>14.001127481460571</v>
      </c>
      <c r="AU18" s="9">
        <f t="shared" si="8"/>
        <v>1</v>
      </c>
      <c r="AV18" s="9">
        <f t="shared" si="9"/>
        <v>1</v>
      </c>
    </row>
    <row r="19" spans="1:48" ht="12.75">
      <c r="A19" s="2" t="s">
        <v>8</v>
      </c>
      <c r="B19" s="7" t="str">
        <f>[1]!QS_type(SimQ_2_NServ,SimQ_2_NMax)</f>
        <v>G/G/2</v>
      </c>
      <c r="C19" s="2">
        <v>5</v>
      </c>
      <c r="D19" s="9">
        <f>[3]!RV_rand(-D18)</f>
        <v>0.42641621828079224</v>
      </c>
      <c r="E19" s="9">
        <f>[3]!RV_rand(-E18)</f>
        <v>0.16104716062545776</v>
      </c>
      <c r="F19" s="9">
        <f>[3]!RV_inverse(arrivals,D19)</f>
        <v>4.264162182807922</v>
      </c>
      <c r="G19" s="9">
        <f>[3]!RV_inverse(service,E19)</f>
        <v>2.1980480001007505</v>
      </c>
      <c r="I19" s="2">
        <v>5</v>
      </c>
      <c r="J19" s="11">
        <f t="shared" si="4"/>
        <v>18.456366658210754</v>
      </c>
      <c r="K19" s="11">
        <f>[1]!QS_enter($M$14:M18,J19,SimQ_2_NMax)</f>
        <v>18.456366658210754</v>
      </c>
      <c r="L19" s="11">
        <f>[1]!QS_start_time($M$14:M18,K19,SimQ_2_NServ)</f>
        <v>18.456366658210754</v>
      </c>
      <c r="M19" s="11">
        <f t="shared" si="5"/>
        <v>20.654414658311506</v>
      </c>
      <c r="N19" s="11">
        <f t="shared" si="0"/>
        <v>2.1980480001007514</v>
      </c>
      <c r="O19" s="11">
        <f t="shared" si="1"/>
        <v>2.1980480001007514</v>
      </c>
      <c r="P19" s="11">
        <f t="shared" si="2"/>
        <v>1</v>
      </c>
      <c r="Q19" s="11">
        <f t="shared" si="3"/>
        <v>1</v>
      </c>
      <c r="S19">
        <f t="shared" si="10"/>
        <v>0</v>
      </c>
      <c r="U19" s="2" t="s">
        <v>6</v>
      </c>
      <c r="V19" s="6" t="s">
        <v>7</v>
      </c>
      <c r="W19" s="2">
        <v>4</v>
      </c>
      <c r="X19" s="9">
        <f>[3]!RV_rand(-X18)</f>
        <v>0.4875410199165344</v>
      </c>
      <c r="Y19" s="9">
        <f>[3]!RV_rand(-Y18)</f>
        <v>0.6495876908302307</v>
      </c>
      <c r="Z19" s="9">
        <f>[3]!RV_inverse(arrivals,X19)</f>
        <v>4.875410199165344</v>
      </c>
      <c r="AA19" s="9">
        <f>[3]!RV_inverse(service,Y19)</f>
        <v>5.0473379658854345</v>
      </c>
      <c r="AC19" s="2">
        <v>4</v>
      </c>
      <c r="AD19" s="9">
        <f t="shared" si="11"/>
        <v>6.471707207495779</v>
      </c>
      <c r="AE19" s="9">
        <f t="shared" si="6"/>
        <v>7.529420273964792</v>
      </c>
      <c r="AF19" s="9">
        <f t="shared" si="12"/>
        <v>1</v>
      </c>
      <c r="AG19" s="9" t="str">
        <f t="shared" si="13"/>
        <v>S</v>
      </c>
      <c r="AH19" s="9">
        <f t="shared" si="14"/>
        <v>2</v>
      </c>
      <c r="AI19" s="9">
        <f t="shared" si="15"/>
        <v>0</v>
      </c>
      <c r="AJ19" s="9">
        <f t="shared" si="16"/>
        <v>0</v>
      </c>
      <c r="AK19" s="9">
        <f t="shared" si="17"/>
        <v>0</v>
      </c>
      <c r="AL19" s="9">
        <f t="shared" si="18"/>
        <v>0</v>
      </c>
      <c r="AM19" s="9">
        <f t="shared" si="19"/>
        <v>0</v>
      </c>
      <c r="AN19" s="9">
        <f t="shared" si="20"/>
        <v>3</v>
      </c>
      <c r="AO19" s="9">
        <f t="shared" si="7"/>
        <v>8.545991778373718</v>
      </c>
      <c r="AP19" s="9">
        <f t="shared" si="21"/>
        <v>2</v>
      </c>
      <c r="AQ19" s="9">
        <f t="shared" si="22"/>
        <v>1.016571504408926</v>
      </c>
      <c r="AR19" s="9">
        <f t="shared" si="23"/>
        <v>100000</v>
      </c>
      <c r="AS19" s="9">
        <f t="shared" si="24"/>
        <v>10000</v>
      </c>
      <c r="AT19" s="9">
        <f t="shared" si="25"/>
        <v>14.001127481460571</v>
      </c>
      <c r="AU19" s="9">
        <f t="shared" si="8"/>
        <v>0</v>
      </c>
      <c r="AV19" s="9">
        <f t="shared" si="9"/>
        <v>0</v>
      </c>
    </row>
    <row r="20" spans="1:48" ht="12.75">
      <c r="A20" s="2" t="s">
        <v>9</v>
      </c>
      <c r="B20" s="6">
        <v>6</v>
      </c>
      <c r="C20" s="2">
        <v>6</v>
      </c>
      <c r="D20" s="9">
        <f>[3]!RV_rand(-D19)</f>
        <v>0.6035591959953308</v>
      </c>
      <c r="E20" s="9">
        <f>[3]!RV_rand(-E19)</f>
        <v>0.6973860859870911</v>
      </c>
      <c r="F20" s="9">
        <f>[3]!RV_inverse(arrivals,D20)</f>
        <v>6.035591959953308</v>
      </c>
      <c r="G20" s="9">
        <f>[3]!RV_inverse(service,E20)</f>
        <v>5.397503544796614</v>
      </c>
      <c r="I20" s="2">
        <v>6</v>
      </c>
      <c r="J20" s="11">
        <f t="shared" si="4"/>
        <v>24.491958618164062</v>
      </c>
      <c r="K20" s="11">
        <f>[1]!QS_enter($M$14:M19,J20,SimQ_2_NMax)</f>
        <v>24.491958618164062</v>
      </c>
      <c r="L20" s="11">
        <f>[1]!QS_start_time($M$14:M19,K20,SimQ_2_NServ)</f>
        <v>24.491958618164062</v>
      </c>
      <c r="M20" s="11">
        <f t="shared" si="5"/>
        <v>29.889462162960676</v>
      </c>
      <c r="N20" s="11">
        <f t="shared" si="0"/>
        <v>5.3975035447966135</v>
      </c>
      <c r="O20" s="11">
        <f t="shared" si="1"/>
        <v>5.3975035447966135</v>
      </c>
      <c r="P20" s="11">
        <f t="shared" si="2"/>
        <v>1</v>
      </c>
      <c r="Q20" s="11">
        <f t="shared" si="3"/>
        <v>1</v>
      </c>
      <c r="S20">
        <f t="shared" si="10"/>
        <v>0</v>
      </c>
      <c r="U20" s="2" t="s">
        <v>8</v>
      </c>
      <c r="V20" s="7" t="str">
        <f>[1]!QS_type(SimQ_3_NServ,SimQ_3_NMax)</f>
        <v>G/G/2</v>
      </c>
      <c r="W20" s="2">
        <v>5</v>
      </c>
      <c r="X20" s="9">
        <f>[3]!RV_rand(-X19)</f>
        <v>0.10790413618087769</v>
      </c>
      <c r="Y20" s="9">
        <f>[3]!RV_rand(-Y19)</f>
        <v>0.16104716062545776</v>
      </c>
      <c r="Z20" s="9">
        <f>[3]!RV_inverse(arrivals,X20)</f>
        <v>1.0790413618087769</v>
      </c>
      <c r="AA20" s="9">
        <f>[3]!RV_inverse(service,Y20)</f>
        <v>2.1980480001007505</v>
      </c>
      <c r="AC20" s="2">
        <v>5</v>
      </c>
      <c r="AD20" s="9">
        <f t="shared" si="11"/>
        <v>14.001127481460571</v>
      </c>
      <c r="AE20" s="9">
        <f t="shared" si="6"/>
        <v>3.6767961371501414</v>
      </c>
      <c r="AF20" s="9">
        <f t="shared" si="12"/>
        <v>3</v>
      </c>
      <c r="AG20" s="9" t="str">
        <f t="shared" si="13"/>
        <v>A</v>
      </c>
      <c r="AH20" s="9">
        <f t="shared" si="14"/>
        <v>1</v>
      </c>
      <c r="AI20" s="9">
        <f t="shared" si="15"/>
        <v>1</v>
      </c>
      <c r="AJ20" s="9">
        <f t="shared" si="16"/>
        <v>0</v>
      </c>
      <c r="AK20" s="9">
        <f t="shared" si="17"/>
        <v>1</v>
      </c>
      <c r="AL20" s="9">
        <f t="shared" si="18"/>
        <v>1</v>
      </c>
      <c r="AM20" s="9">
        <f t="shared" si="19"/>
        <v>0</v>
      </c>
      <c r="AN20" s="9">
        <f t="shared" si="20"/>
        <v>4</v>
      </c>
      <c r="AO20" s="9">
        <f t="shared" si="7"/>
        <v>4.875410199165344</v>
      </c>
      <c r="AP20" s="9">
        <f t="shared" si="21"/>
        <v>3</v>
      </c>
      <c r="AQ20" s="9">
        <f t="shared" si="22"/>
        <v>3.676796137150143</v>
      </c>
      <c r="AR20" s="9">
        <f t="shared" si="23"/>
        <v>17.677923618610713</v>
      </c>
      <c r="AS20" s="9">
        <f t="shared" si="24"/>
        <v>10000</v>
      </c>
      <c r="AT20" s="9">
        <f t="shared" si="25"/>
        <v>18.876537680625916</v>
      </c>
      <c r="AU20" s="9">
        <f t="shared" si="8"/>
        <v>1</v>
      </c>
      <c r="AV20" s="9">
        <f t="shared" si="9"/>
        <v>1</v>
      </c>
    </row>
    <row r="21" spans="1:48" ht="12.75">
      <c r="A21" s="2" t="s">
        <v>10</v>
      </c>
      <c r="B21" s="6">
        <v>10</v>
      </c>
      <c r="C21" s="2">
        <v>7</v>
      </c>
      <c r="D21" s="9">
        <f>[3]!RV_rand(-D20)</f>
        <v>0.6054070591926575</v>
      </c>
      <c r="E21" s="9">
        <f>[3]!RV_rand(-E20)</f>
        <v>0.5452398657798767</v>
      </c>
      <c r="F21" s="9">
        <f>[3]!RV_inverse(arrivals,D21)</f>
        <v>6.054070591926575</v>
      </c>
      <c r="G21" s="9">
        <f>[3]!RV_inverse(service,E21)</f>
        <v>4.357907404757317</v>
      </c>
      <c r="I21" s="2">
        <v>7</v>
      </c>
      <c r="J21" s="11">
        <f t="shared" si="4"/>
        <v>30.546029210090637</v>
      </c>
      <c r="K21" s="11">
        <f>[1]!QS_enter($M$14:M20,J21,SimQ_2_NMax)</f>
        <v>30.546029210090637</v>
      </c>
      <c r="L21" s="11">
        <f>[1]!QS_start_time($M$14:M20,K21,SimQ_2_NServ)</f>
        <v>30.546029210090637</v>
      </c>
      <c r="M21" s="11">
        <f t="shared" si="5"/>
        <v>34.90393661484796</v>
      </c>
      <c r="N21" s="11">
        <f t="shared" si="0"/>
        <v>4.35790740475732</v>
      </c>
      <c r="O21" s="11">
        <f t="shared" si="1"/>
        <v>4.35790740475732</v>
      </c>
      <c r="P21" s="11">
        <f t="shared" si="2"/>
        <v>1</v>
      </c>
      <c r="Q21" s="11">
        <f t="shared" si="3"/>
        <v>1</v>
      </c>
      <c r="S21">
        <f t="shared" si="10"/>
        <v>0</v>
      </c>
      <c r="U21" s="2" t="s">
        <v>9</v>
      </c>
      <c r="V21" s="6">
        <v>1</v>
      </c>
      <c r="W21" s="2">
        <v>6</v>
      </c>
      <c r="X21" s="9">
        <f>[3]!RV_rand(-X20)</f>
        <v>0.7860414981842041</v>
      </c>
      <c r="Y21" s="9">
        <f>[3]!RV_rand(-Y20)</f>
        <v>0.6973860859870911</v>
      </c>
      <c r="Z21" s="9">
        <f>[3]!RV_inverse(arrivals,X21)</f>
        <v>7.860414981842041</v>
      </c>
      <c r="AA21" s="9">
        <f>[3]!RV_inverse(service,Y21)</f>
        <v>5.397503544796614</v>
      </c>
      <c r="AC21" s="2">
        <v>6</v>
      </c>
      <c r="AD21" s="9">
        <f t="shared" si="11"/>
        <v>17.677923618610713</v>
      </c>
      <c r="AE21" s="9">
        <f t="shared" si="6"/>
        <v>1.1986140620152028</v>
      </c>
      <c r="AF21" s="9">
        <f t="shared" si="12"/>
        <v>1</v>
      </c>
      <c r="AG21" s="9" t="str">
        <f t="shared" si="13"/>
        <v>S</v>
      </c>
      <c r="AH21" s="9">
        <f t="shared" si="14"/>
        <v>2</v>
      </c>
      <c r="AI21" s="9">
        <f t="shared" si="15"/>
        <v>0</v>
      </c>
      <c r="AJ21" s="9">
        <f t="shared" si="16"/>
        <v>0</v>
      </c>
      <c r="AK21" s="9">
        <f t="shared" si="17"/>
        <v>0</v>
      </c>
      <c r="AL21" s="9">
        <f t="shared" si="18"/>
        <v>0</v>
      </c>
      <c r="AM21" s="9">
        <f t="shared" si="19"/>
        <v>0</v>
      </c>
      <c r="AN21" s="9">
        <f t="shared" si="20"/>
        <v>4</v>
      </c>
      <c r="AO21" s="9">
        <f t="shared" si="7"/>
        <v>4.875410199165344</v>
      </c>
      <c r="AP21" s="9">
        <f t="shared" si="21"/>
        <v>3</v>
      </c>
      <c r="AQ21" s="9">
        <f t="shared" si="22"/>
        <v>3.676796137150143</v>
      </c>
      <c r="AR21" s="9">
        <f t="shared" si="23"/>
        <v>100000</v>
      </c>
      <c r="AS21" s="9">
        <f t="shared" si="24"/>
        <v>10000</v>
      </c>
      <c r="AT21" s="9">
        <f t="shared" si="25"/>
        <v>18.876537680625916</v>
      </c>
      <c r="AU21" s="9">
        <f t="shared" si="8"/>
        <v>0</v>
      </c>
      <c r="AV21" s="9">
        <f t="shared" si="9"/>
        <v>0</v>
      </c>
    </row>
    <row r="22" spans="1:48" ht="12.75">
      <c r="A22" s="2" t="s">
        <v>11</v>
      </c>
      <c r="B22" s="7">
        <v>50</v>
      </c>
      <c r="C22" s="2">
        <v>8</v>
      </c>
      <c r="D22" s="9">
        <f>[3]!RV_rand(-D21)</f>
        <v>0.4627785086631775</v>
      </c>
      <c r="E22" s="9">
        <f>[3]!RV_rand(-E21)</f>
        <v>0.6043396592140198</v>
      </c>
      <c r="F22" s="9">
        <f>[3]!RV_inverse(arrivals,D22)</f>
        <v>4.627785086631775</v>
      </c>
      <c r="G22" s="9">
        <f>[3]!RV_inverse(service,E22)</f>
        <v>4.737279849416773</v>
      </c>
      <c r="I22" s="2">
        <v>8</v>
      </c>
      <c r="J22" s="11">
        <f t="shared" si="4"/>
        <v>35.17381429672241</v>
      </c>
      <c r="K22" s="11">
        <f>[1]!QS_enter($M$14:M21,J22,SimQ_2_NMax)</f>
        <v>35.17381429672241</v>
      </c>
      <c r="L22" s="11">
        <f>[1]!QS_start_time($M$14:M21,K22,SimQ_2_NServ)</f>
        <v>35.17381429672241</v>
      </c>
      <c r="M22" s="11">
        <f t="shared" si="5"/>
        <v>39.911094146139185</v>
      </c>
      <c r="N22" s="11">
        <f t="shared" si="0"/>
        <v>4.7372798494167725</v>
      </c>
      <c r="O22" s="11">
        <f t="shared" si="1"/>
        <v>4.7372798494167725</v>
      </c>
      <c r="P22" s="11">
        <f t="shared" si="2"/>
        <v>1</v>
      </c>
      <c r="Q22" s="11">
        <f t="shared" si="3"/>
        <v>1</v>
      </c>
      <c r="S22">
        <f t="shared" si="10"/>
        <v>0</v>
      </c>
      <c r="U22" s="2" t="s">
        <v>10</v>
      </c>
      <c r="V22" s="6">
        <v>10</v>
      </c>
      <c r="W22" s="2">
        <v>7</v>
      </c>
      <c r="X22" s="9">
        <f>[3]!RV_rand(-X21)</f>
        <v>0.2294079065322876</v>
      </c>
      <c r="Y22" s="9">
        <f>[3]!RV_rand(-Y21)</f>
        <v>0.5452398657798767</v>
      </c>
      <c r="Z22" s="9">
        <f>[3]!RV_inverse(arrivals,X22)</f>
        <v>2.294079065322876</v>
      </c>
      <c r="AA22" s="9">
        <f>[3]!RV_inverse(service,Y22)</f>
        <v>4.357907404757317</v>
      </c>
      <c r="AC22" s="2">
        <v>7</v>
      </c>
      <c r="AD22" s="9">
        <f t="shared" si="11"/>
        <v>18.876537680625916</v>
      </c>
      <c r="AE22" s="9">
        <f t="shared" si="6"/>
        <v>1.0790413618087769</v>
      </c>
      <c r="AF22" s="9">
        <f t="shared" si="12"/>
        <v>3</v>
      </c>
      <c r="AG22" s="9" t="str">
        <f t="shared" si="13"/>
        <v>A</v>
      </c>
      <c r="AH22" s="9">
        <f t="shared" si="14"/>
        <v>1</v>
      </c>
      <c r="AI22" s="9">
        <f t="shared" si="15"/>
        <v>1</v>
      </c>
      <c r="AJ22" s="9">
        <f t="shared" si="16"/>
        <v>0</v>
      </c>
      <c r="AK22" s="9">
        <f t="shared" si="17"/>
        <v>1</v>
      </c>
      <c r="AL22" s="9">
        <f t="shared" si="18"/>
        <v>1</v>
      </c>
      <c r="AM22" s="9">
        <f t="shared" si="19"/>
        <v>0</v>
      </c>
      <c r="AN22" s="9">
        <f t="shared" si="20"/>
        <v>5</v>
      </c>
      <c r="AO22" s="9">
        <f t="shared" si="7"/>
        <v>1.0790413618087769</v>
      </c>
      <c r="AP22" s="9">
        <f t="shared" si="21"/>
        <v>4</v>
      </c>
      <c r="AQ22" s="9">
        <f t="shared" si="22"/>
        <v>5.0473379658854345</v>
      </c>
      <c r="AR22" s="9">
        <f t="shared" si="23"/>
        <v>23.92387564651135</v>
      </c>
      <c r="AS22" s="9">
        <f t="shared" si="24"/>
        <v>10000</v>
      </c>
      <c r="AT22" s="9">
        <f t="shared" si="25"/>
        <v>19.955579042434692</v>
      </c>
      <c r="AU22" s="9">
        <f t="shared" si="8"/>
        <v>1</v>
      </c>
      <c r="AV22" s="9">
        <f t="shared" si="9"/>
        <v>1</v>
      </c>
    </row>
    <row r="23" spans="1:48" ht="12.75">
      <c r="A23" s="2" t="s">
        <v>12</v>
      </c>
      <c r="B23" s="8">
        <v>0</v>
      </c>
      <c r="C23" s="2">
        <v>9</v>
      </c>
      <c r="D23" s="9">
        <f>[3]!RV_rand(-D22)</f>
        <v>0.1405124068260193</v>
      </c>
      <c r="E23" s="9">
        <f>[3]!RV_rand(-E22)</f>
        <v>0.7440568804740906</v>
      </c>
      <c r="F23" s="9">
        <f>[3]!RV_inverse(arrivals,D23)</f>
        <v>1.4051240682601929</v>
      </c>
      <c r="G23" s="9">
        <f>[3]!RV_inverse(service,E23)</f>
        <v>5.767268250679511</v>
      </c>
      <c r="I23" s="2">
        <v>9</v>
      </c>
      <c r="J23" s="11">
        <f t="shared" si="4"/>
        <v>36.578938364982605</v>
      </c>
      <c r="K23" s="11">
        <f>[1]!QS_enter($M$14:M22,J23,SimQ_2_NMax)</f>
        <v>36.578938364982605</v>
      </c>
      <c r="L23" s="11">
        <f>[1]!QS_start_time($M$14:M22,K23,SimQ_2_NServ)</f>
        <v>36.578938364982605</v>
      </c>
      <c r="M23" s="11">
        <f t="shared" si="5"/>
        <v>42.34620661566212</v>
      </c>
      <c r="N23" s="11">
        <f t="shared" si="0"/>
        <v>5.767268250679514</v>
      </c>
      <c r="O23" s="11">
        <f t="shared" si="1"/>
        <v>5.767268250679514</v>
      </c>
      <c r="P23" s="11">
        <f t="shared" si="2"/>
        <v>1</v>
      </c>
      <c r="Q23" s="11">
        <f t="shared" si="3"/>
        <v>1</v>
      </c>
      <c r="S23">
        <f t="shared" si="10"/>
        <v>0</v>
      </c>
      <c r="U23" s="2" t="s">
        <v>11</v>
      </c>
      <c r="V23" s="7">
        <v>50</v>
      </c>
      <c r="W23" s="2">
        <v>8</v>
      </c>
      <c r="X23" s="9">
        <f>[3]!RV_rand(-X22)</f>
        <v>0.8943911194801331</v>
      </c>
      <c r="Y23" s="9">
        <f>[3]!RV_rand(-Y22)</f>
        <v>0.6043396592140198</v>
      </c>
      <c r="Z23" s="9">
        <f>[3]!RV_inverse(arrivals,X23)</f>
        <v>8.94391119480133</v>
      </c>
      <c r="AA23" s="9">
        <f>[3]!RV_inverse(service,Y23)</f>
        <v>4.737279849416773</v>
      </c>
      <c r="AC23" s="2">
        <v>8</v>
      </c>
      <c r="AD23" s="9">
        <f t="shared" si="11"/>
        <v>19.955579042434692</v>
      </c>
      <c r="AE23" s="9">
        <f t="shared" si="6"/>
        <v>2.1980480001007514</v>
      </c>
      <c r="AF23" s="9">
        <f t="shared" si="12"/>
        <v>3</v>
      </c>
      <c r="AG23" s="9" t="str">
        <f t="shared" si="13"/>
        <v>A</v>
      </c>
      <c r="AH23" s="9">
        <f t="shared" si="14"/>
        <v>2</v>
      </c>
      <c r="AI23" s="9">
        <f t="shared" si="15"/>
        <v>1</v>
      </c>
      <c r="AJ23" s="9">
        <f t="shared" si="16"/>
        <v>1</v>
      </c>
      <c r="AK23" s="9">
        <f t="shared" si="17"/>
        <v>2</v>
      </c>
      <c r="AL23" s="9">
        <f t="shared" si="18"/>
        <v>2</v>
      </c>
      <c r="AM23" s="9">
        <f t="shared" si="19"/>
        <v>0</v>
      </c>
      <c r="AN23" s="9">
        <f t="shared" si="20"/>
        <v>6</v>
      </c>
      <c r="AO23" s="9">
        <f t="shared" si="7"/>
        <v>7.860414981842041</v>
      </c>
      <c r="AP23" s="9">
        <f t="shared" si="21"/>
        <v>5</v>
      </c>
      <c r="AQ23" s="9">
        <f t="shared" si="22"/>
        <v>2.1980480001007505</v>
      </c>
      <c r="AR23" s="9">
        <f t="shared" si="23"/>
        <v>23.92387564651135</v>
      </c>
      <c r="AS23" s="9">
        <f t="shared" si="24"/>
        <v>22.153627042535444</v>
      </c>
      <c r="AT23" s="9">
        <f t="shared" si="25"/>
        <v>27.815994024276733</v>
      </c>
      <c r="AU23" s="9">
        <f t="shared" si="8"/>
        <v>1</v>
      </c>
      <c r="AV23" s="9">
        <f t="shared" si="9"/>
        <v>1</v>
      </c>
    </row>
    <row r="24" spans="1:48" ht="12.75">
      <c r="A24" s="2" t="s">
        <v>13</v>
      </c>
      <c r="B24" s="8">
        <f>SUM(SimQ_2_TBA)-0.001</f>
        <v>240.24392740631103</v>
      </c>
      <c r="C24" s="2">
        <v>10</v>
      </c>
      <c r="D24" s="9">
        <f>[3]!RV_rand(-D23)</f>
        <v>0.2553265690803528</v>
      </c>
      <c r="E24" s="9">
        <f>[3]!RV_rand(-E23)</f>
        <v>0.9988554120063782</v>
      </c>
      <c r="F24" s="9">
        <f>[3]!RV_inverse(arrivals,D24)</f>
        <v>2.553265690803528</v>
      </c>
      <c r="G24" s="9">
        <f>[3]!RV_inverse(service,E24)</f>
        <v>9.716943189113788</v>
      </c>
      <c r="I24" s="2">
        <v>10</v>
      </c>
      <c r="J24" s="11">
        <f t="shared" si="4"/>
        <v>39.13220405578613</v>
      </c>
      <c r="K24" s="11">
        <f>[1]!QS_enter($M$14:M23,J24,SimQ_2_NMax)</f>
        <v>39.13220405578613</v>
      </c>
      <c r="L24" s="11">
        <f>[1]!QS_start_time($M$14:M23,K24,SimQ_2_NServ)</f>
        <v>39.911094146139185</v>
      </c>
      <c r="M24" s="11">
        <f t="shared" si="5"/>
        <v>49.62803733525297</v>
      </c>
      <c r="N24" s="11">
        <f t="shared" si="0"/>
        <v>10.495833279466837</v>
      </c>
      <c r="O24" s="11">
        <f t="shared" si="1"/>
        <v>9.716943189113785</v>
      </c>
      <c r="P24" s="11">
        <f t="shared" si="2"/>
        <v>1</v>
      </c>
      <c r="Q24" s="11">
        <f t="shared" si="3"/>
        <v>1</v>
      </c>
      <c r="S24">
        <f t="shared" si="10"/>
        <v>0.7788900903530518</v>
      </c>
      <c r="U24" s="2" t="s">
        <v>12</v>
      </c>
      <c r="V24" s="8">
        <v>0</v>
      </c>
      <c r="W24" s="2">
        <v>9</v>
      </c>
      <c r="X24" s="9">
        <f>[3]!RV_rand(-X23)</f>
        <v>0.6522228121757507</v>
      </c>
      <c r="Y24" s="9">
        <f>[3]!RV_rand(-Y23)</f>
        <v>0.7440568804740906</v>
      </c>
      <c r="Z24" s="9">
        <f>[3]!RV_inverse(arrivals,X24)</f>
        <v>6.522228121757507</v>
      </c>
      <c r="AA24" s="9">
        <f>[3]!RV_inverse(service,Y24)</f>
        <v>5.767268250679511</v>
      </c>
      <c r="AC24" s="2">
        <v>9</v>
      </c>
      <c r="AD24" s="9">
        <f t="shared" si="11"/>
        <v>22.153627042535444</v>
      </c>
      <c r="AE24" s="9">
        <f t="shared" si="6"/>
        <v>1.7702486039759044</v>
      </c>
      <c r="AF24" s="9">
        <f t="shared" si="12"/>
        <v>2</v>
      </c>
      <c r="AG24" s="9" t="str">
        <f t="shared" si="13"/>
        <v>S</v>
      </c>
      <c r="AH24" s="9">
        <f t="shared" si="14"/>
        <v>9999</v>
      </c>
      <c r="AI24" s="9">
        <f t="shared" si="15"/>
        <v>1</v>
      </c>
      <c r="AJ24" s="9">
        <f t="shared" si="16"/>
        <v>0</v>
      </c>
      <c r="AK24" s="9">
        <f t="shared" si="17"/>
        <v>1</v>
      </c>
      <c r="AL24" s="9">
        <f t="shared" si="18"/>
        <v>1</v>
      </c>
      <c r="AM24" s="9">
        <f t="shared" si="19"/>
        <v>0</v>
      </c>
      <c r="AN24" s="9">
        <f t="shared" si="20"/>
        <v>6</v>
      </c>
      <c r="AO24" s="9">
        <f t="shared" si="7"/>
        <v>7.860414981842041</v>
      </c>
      <c r="AP24" s="9">
        <f t="shared" si="21"/>
        <v>5</v>
      </c>
      <c r="AQ24" s="9">
        <f t="shared" si="22"/>
        <v>2.1980480001007505</v>
      </c>
      <c r="AR24" s="9">
        <f t="shared" si="23"/>
        <v>23.92387564651135</v>
      </c>
      <c r="AS24" s="9">
        <f t="shared" si="24"/>
        <v>100000</v>
      </c>
      <c r="AT24" s="9">
        <f t="shared" si="25"/>
        <v>27.815994024276733</v>
      </c>
      <c r="AU24" s="9">
        <f t="shared" si="8"/>
        <v>0</v>
      </c>
      <c r="AV24" s="9">
        <f t="shared" si="9"/>
        <v>0</v>
      </c>
    </row>
    <row r="25" spans="1:48" ht="12.75">
      <c r="A25" s="2" t="s">
        <v>14</v>
      </c>
      <c r="B25" s="7">
        <f>SUM(INDEX(SimQ_2_Data,,5))/(SimQ_2_Stop-SimQ_2_Start)</f>
        <v>0.9759396192122608</v>
      </c>
      <c r="C25" s="2">
        <v>11</v>
      </c>
      <c r="D25" s="9">
        <f>[3]!RV_rand(-D24)</f>
        <v>0.16037052869796753</v>
      </c>
      <c r="E25" s="9">
        <f>[3]!RV_rand(-E24)</f>
        <v>0.3376092314720154</v>
      </c>
      <c r="F25" s="9">
        <f>[3]!RV_inverse(arrivals,D25)</f>
        <v>1.6037052869796753</v>
      </c>
      <c r="G25" s="9">
        <f>[3]!RV_inverse(service,E25)</f>
        <v>3.190642247074428</v>
      </c>
      <c r="I25" s="2">
        <v>11</v>
      </c>
      <c r="J25" s="11">
        <f t="shared" si="4"/>
        <v>40.73590934276581</v>
      </c>
      <c r="K25" s="11">
        <f>[1]!QS_enter($M$14:M24,J25,SimQ_2_NMax)</f>
        <v>40.73590934276581</v>
      </c>
      <c r="L25" s="11">
        <f>[1]!QS_start_time($M$14:M24,K25,SimQ_2_NServ)</f>
        <v>42.34620661566212</v>
      </c>
      <c r="M25" s="11">
        <f t="shared" si="5"/>
        <v>45.53684886273655</v>
      </c>
      <c r="N25" s="11">
        <f t="shared" si="0"/>
        <v>4.80093951997074</v>
      </c>
      <c r="O25" s="11">
        <f t="shared" si="1"/>
        <v>3.190642247074429</v>
      </c>
      <c r="P25" s="11">
        <f t="shared" si="2"/>
        <v>1</v>
      </c>
      <c r="Q25" s="11">
        <f t="shared" si="3"/>
        <v>1</v>
      </c>
      <c r="S25">
        <f t="shared" si="10"/>
        <v>1.610297272896311</v>
      </c>
      <c r="U25" s="2" t="s">
        <v>13</v>
      </c>
      <c r="V25" s="8">
        <f>SUM(SimQ_3_TBA)-0.001</f>
        <v>242.75626914405822</v>
      </c>
      <c r="W25" s="2">
        <v>10</v>
      </c>
      <c r="X25" s="9">
        <f>[3]!RV_rand(-X24)</f>
        <v>0.9393966794013977</v>
      </c>
      <c r="Y25" s="9">
        <f>[3]!RV_rand(-Y24)</f>
        <v>0.9988554120063782</v>
      </c>
      <c r="Z25" s="9">
        <f>[3]!RV_inverse(arrivals,X25)</f>
        <v>9.393966794013977</v>
      </c>
      <c r="AA25" s="9">
        <f>[3]!RV_inverse(service,Y25)</f>
        <v>9.716943189113788</v>
      </c>
      <c r="AC25" s="2">
        <v>10</v>
      </c>
      <c r="AD25" s="9">
        <f t="shared" si="11"/>
        <v>23.92387564651135</v>
      </c>
      <c r="AE25" s="9">
        <f t="shared" si="6"/>
        <v>3.892118377765385</v>
      </c>
      <c r="AF25" s="9">
        <f t="shared" si="12"/>
        <v>1</v>
      </c>
      <c r="AG25" s="9" t="str">
        <f t="shared" si="13"/>
        <v>S</v>
      </c>
      <c r="AH25" s="9">
        <f t="shared" si="14"/>
        <v>2</v>
      </c>
      <c r="AI25" s="9">
        <f t="shared" si="15"/>
        <v>0</v>
      </c>
      <c r="AJ25" s="9">
        <f t="shared" si="16"/>
        <v>0</v>
      </c>
      <c r="AK25" s="9">
        <f t="shared" si="17"/>
        <v>0</v>
      </c>
      <c r="AL25" s="9">
        <f t="shared" si="18"/>
        <v>0</v>
      </c>
      <c r="AM25" s="9">
        <f t="shared" si="19"/>
        <v>0</v>
      </c>
      <c r="AN25" s="9">
        <f t="shared" si="20"/>
        <v>6</v>
      </c>
      <c r="AO25" s="9">
        <f t="shared" si="7"/>
        <v>7.860414981842041</v>
      </c>
      <c r="AP25" s="9">
        <f t="shared" si="21"/>
        <v>5</v>
      </c>
      <c r="AQ25" s="9">
        <f t="shared" si="22"/>
        <v>2.1980480001007505</v>
      </c>
      <c r="AR25" s="9">
        <f t="shared" si="23"/>
        <v>100000</v>
      </c>
      <c r="AS25" s="9">
        <f t="shared" si="24"/>
        <v>100000</v>
      </c>
      <c r="AT25" s="9">
        <f t="shared" si="25"/>
        <v>27.815994024276733</v>
      </c>
      <c r="AU25" s="9">
        <f t="shared" si="8"/>
        <v>0</v>
      </c>
      <c r="AV25" s="9">
        <f t="shared" si="9"/>
        <v>0</v>
      </c>
    </row>
    <row r="26" spans="1:48" ht="12.75">
      <c r="A26" s="2" t="s">
        <v>15</v>
      </c>
      <c r="B26" s="7">
        <f>B25/B32</f>
        <v>4.784970755734147</v>
      </c>
      <c r="C26" s="2">
        <v>12</v>
      </c>
      <c r="D26" s="9">
        <f>[3]!RV_rand(-D25)</f>
        <v>0.7152712941169739</v>
      </c>
      <c r="E26" s="9">
        <f>[3]!RV_rand(-E25)</f>
        <v>0.5604733824729919</v>
      </c>
      <c r="F26" s="9">
        <f>[3]!RV_inverse(arrivals,D26)</f>
        <v>7.152712941169739</v>
      </c>
      <c r="G26" s="9">
        <f>[3]!RV_inverse(service,E26)</f>
        <v>4.453211496466265</v>
      </c>
      <c r="I26" s="2">
        <v>12</v>
      </c>
      <c r="J26" s="11">
        <f t="shared" si="4"/>
        <v>47.88862228393555</v>
      </c>
      <c r="K26" s="11">
        <f>[1]!QS_enter($M$14:M25,J26,SimQ_2_NMax)</f>
        <v>47.88862228393555</v>
      </c>
      <c r="L26" s="11">
        <f>[1]!QS_start_time($M$14:M25,K26,SimQ_2_NServ)</f>
        <v>47.88862228393555</v>
      </c>
      <c r="M26" s="11">
        <f t="shared" si="5"/>
        <v>52.341833780401814</v>
      </c>
      <c r="N26" s="11">
        <f t="shared" si="0"/>
        <v>4.453211496466267</v>
      </c>
      <c r="O26" s="11">
        <f t="shared" si="1"/>
        <v>4.453211496466267</v>
      </c>
      <c r="P26" s="11">
        <f t="shared" si="2"/>
        <v>1</v>
      </c>
      <c r="Q26" s="11">
        <f t="shared" si="3"/>
        <v>1</v>
      </c>
      <c r="S26">
        <f t="shared" si="10"/>
        <v>0</v>
      </c>
      <c r="U26" s="2" t="s">
        <v>14</v>
      </c>
      <c r="V26" s="7">
        <f>SUMPRODUCT(SimQ_3_Interval,SimQ_3_NumSys)/(SimQ_3_Stop-SimQ_3_Start)</f>
        <v>0.9786360373266599</v>
      </c>
      <c r="W26" s="2">
        <v>11</v>
      </c>
      <c r="X26" s="9">
        <f>[3]!RV_rand(-X25)</f>
        <v>0.5208682417869568</v>
      </c>
      <c r="Y26" s="9">
        <f>[3]!RV_rand(-Y25)</f>
        <v>0.3376092314720154</v>
      </c>
      <c r="Z26" s="9">
        <f>[3]!RV_inverse(arrivals,X26)</f>
        <v>5.208682417869568</v>
      </c>
      <c r="AA26" s="9">
        <f>[3]!RV_inverse(service,Y26)</f>
        <v>3.190642247074428</v>
      </c>
      <c r="AC26" s="2">
        <v>11</v>
      </c>
      <c r="AD26" s="9">
        <f t="shared" si="11"/>
        <v>27.815994024276733</v>
      </c>
      <c r="AE26" s="9">
        <f t="shared" si="6"/>
        <v>2.294079065322876</v>
      </c>
      <c r="AF26" s="9">
        <f t="shared" si="12"/>
        <v>3</v>
      </c>
      <c r="AG26" s="9" t="str">
        <f t="shared" si="13"/>
        <v>A</v>
      </c>
      <c r="AH26" s="9">
        <f t="shared" si="14"/>
        <v>1</v>
      </c>
      <c r="AI26" s="9">
        <f t="shared" si="15"/>
        <v>1</v>
      </c>
      <c r="AJ26" s="9">
        <f t="shared" si="16"/>
        <v>0</v>
      </c>
      <c r="AK26" s="9">
        <f t="shared" si="17"/>
        <v>1</v>
      </c>
      <c r="AL26" s="9">
        <f t="shared" si="18"/>
        <v>1</v>
      </c>
      <c r="AM26" s="9">
        <f t="shared" si="19"/>
        <v>0</v>
      </c>
      <c r="AN26" s="9">
        <f t="shared" si="20"/>
        <v>7</v>
      </c>
      <c r="AO26" s="9">
        <f t="shared" si="7"/>
        <v>2.294079065322876</v>
      </c>
      <c r="AP26" s="9">
        <f t="shared" si="21"/>
        <v>6</v>
      </c>
      <c r="AQ26" s="9">
        <f t="shared" si="22"/>
        <v>5.397503544796614</v>
      </c>
      <c r="AR26" s="9">
        <f t="shared" si="23"/>
        <v>33.21349756907335</v>
      </c>
      <c r="AS26" s="9">
        <f t="shared" si="24"/>
        <v>100000</v>
      </c>
      <c r="AT26" s="9">
        <f t="shared" si="25"/>
        <v>30.11007308959961</v>
      </c>
      <c r="AU26" s="9">
        <f t="shared" si="8"/>
        <v>1</v>
      </c>
      <c r="AV26" s="9">
        <f t="shared" si="9"/>
        <v>1</v>
      </c>
    </row>
    <row r="27" spans="1:48" ht="12.75">
      <c r="A27" s="2" t="s">
        <v>16</v>
      </c>
      <c r="B27" s="7">
        <f>B25-B29</f>
        <v>0.03406460219991336</v>
      </c>
      <c r="C27" s="2">
        <v>13</v>
      </c>
      <c r="D27" s="9">
        <f>[3]!RV_rand(-D26)</f>
        <v>0.46228736639022827</v>
      </c>
      <c r="E27" s="9">
        <f>[3]!RV_rand(-E26)</f>
        <v>0.7124477028846741</v>
      </c>
      <c r="F27" s="9">
        <f>[3]!RV_inverse(arrivals,D27)</f>
        <v>4.622873663902283</v>
      </c>
      <c r="G27" s="9">
        <f>[3]!RV_inverse(service,E27)</f>
        <v>5.5135024289225605</v>
      </c>
      <c r="I27" s="2">
        <v>13</v>
      </c>
      <c r="J27" s="11">
        <f t="shared" si="4"/>
        <v>52.51149594783783</v>
      </c>
      <c r="K27" s="11">
        <f>[1]!QS_enter($M$14:M26,J27,SimQ_2_NMax)</f>
        <v>52.51149594783783</v>
      </c>
      <c r="L27" s="11">
        <f>[1]!QS_start_time($M$14:M26,K27,SimQ_2_NServ)</f>
        <v>52.51149594783783</v>
      </c>
      <c r="M27" s="11">
        <f t="shared" si="5"/>
        <v>58.024998376760394</v>
      </c>
      <c r="N27" s="11">
        <f t="shared" si="0"/>
        <v>5.513502428922564</v>
      </c>
      <c r="O27" s="11">
        <f t="shared" si="1"/>
        <v>5.513502428922564</v>
      </c>
      <c r="P27" s="11">
        <f t="shared" si="2"/>
        <v>1</v>
      </c>
      <c r="Q27" s="11">
        <f t="shared" si="3"/>
        <v>1</v>
      </c>
      <c r="S27">
        <f t="shared" si="10"/>
        <v>0</v>
      </c>
      <c r="U27" s="2" t="s">
        <v>15</v>
      </c>
      <c r="V27" s="7">
        <f>V26/V33</f>
        <v>4.848368025945821</v>
      </c>
      <c r="W27" s="2">
        <v>12</v>
      </c>
      <c r="X27" s="9">
        <f>[3]!RV_rand(-X26)</f>
        <v>0.07247406244277954</v>
      </c>
      <c r="Y27" s="9">
        <f>[3]!RV_rand(-Y26)</f>
        <v>0.5604733824729919</v>
      </c>
      <c r="Z27" s="9">
        <f>[3]!RV_inverse(arrivals,X27)</f>
        <v>0.7247406244277954</v>
      </c>
      <c r="AA27" s="9">
        <f>[3]!RV_inverse(service,Y27)</f>
        <v>4.453211496466265</v>
      </c>
      <c r="AC27" s="2">
        <v>12</v>
      </c>
      <c r="AD27" s="9">
        <f t="shared" si="11"/>
        <v>30.11007308959961</v>
      </c>
      <c r="AE27" s="9">
        <f t="shared" si="6"/>
        <v>3.1034244794737376</v>
      </c>
      <c r="AF27" s="9">
        <f t="shared" si="12"/>
        <v>3</v>
      </c>
      <c r="AG27" s="9" t="str">
        <f t="shared" si="13"/>
        <v>A</v>
      </c>
      <c r="AH27" s="9">
        <f t="shared" si="14"/>
        <v>2</v>
      </c>
      <c r="AI27" s="9">
        <f t="shared" si="15"/>
        <v>1</v>
      </c>
      <c r="AJ27" s="9">
        <f t="shared" si="16"/>
        <v>1</v>
      </c>
      <c r="AK27" s="9">
        <f t="shared" si="17"/>
        <v>2</v>
      </c>
      <c r="AL27" s="9">
        <f t="shared" si="18"/>
        <v>2</v>
      </c>
      <c r="AM27" s="9">
        <f t="shared" si="19"/>
        <v>0</v>
      </c>
      <c r="AN27" s="9">
        <f t="shared" si="20"/>
        <v>8</v>
      </c>
      <c r="AO27" s="9">
        <f t="shared" si="7"/>
        <v>8.94391119480133</v>
      </c>
      <c r="AP27" s="9">
        <f t="shared" si="21"/>
        <v>7</v>
      </c>
      <c r="AQ27" s="9">
        <f t="shared" si="22"/>
        <v>4.357907404757317</v>
      </c>
      <c r="AR27" s="9">
        <f t="shared" si="23"/>
        <v>33.21349756907335</v>
      </c>
      <c r="AS27" s="9">
        <f t="shared" si="24"/>
        <v>34.46798049435693</v>
      </c>
      <c r="AT27" s="9">
        <f t="shared" si="25"/>
        <v>39.05398428440094</v>
      </c>
      <c r="AU27" s="9">
        <f t="shared" si="8"/>
        <v>1</v>
      </c>
      <c r="AV27" s="9">
        <f t="shared" si="9"/>
        <v>1</v>
      </c>
    </row>
    <row r="28" spans="1:48" ht="12.75">
      <c r="A28" s="2" t="s">
        <v>17</v>
      </c>
      <c r="B28" s="7">
        <f>B27/B32</f>
        <v>0.1670166085314459</v>
      </c>
      <c r="C28" s="2">
        <v>14</v>
      </c>
      <c r="D28" s="9">
        <f>[3]!RV_rand(-D27)</f>
        <v>0.1688498854637146</v>
      </c>
      <c r="E28" s="9">
        <f>[3]!RV_rand(-E27)</f>
        <v>0.4583069682121277</v>
      </c>
      <c r="F28" s="9">
        <f>[3]!RV_inverse(arrivals,D28)</f>
        <v>1.688498854637146</v>
      </c>
      <c r="G28" s="9">
        <f>[3]!RV_inverse(service,E28)</f>
        <v>3.8421991279838674</v>
      </c>
      <c r="I28" s="2">
        <v>14</v>
      </c>
      <c r="J28" s="11">
        <f t="shared" si="4"/>
        <v>54.199994802474976</v>
      </c>
      <c r="K28" s="11">
        <f>[1]!QS_enter($M$14:M27,J28,SimQ_2_NMax)</f>
        <v>54.199994802474976</v>
      </c>
      <c r="L28" s="11">
        <f>[1]!QS_start_time($M$14:M27,K28,SimQ_2_NServ)</f>
        <v>54.199994802474976</v>
      </c>
      <c r="M28" s="11">
        <f t="shared" si="5"/>
        <v>58.04219393045884</v>
      </c>
      <c r="N28" s="11">
        <f t="shared" si="0"/>
        <v>3.842199127983868</v>
      </c>
      <c r="O28" s="11">
        <f t="shared" si="1"/>
        <v>3.842199127983868</v>
      </c>
      <c r="P28" s="11">
        <f t="shared" si="2"/>
        <v>1</v>
      </c>
      <c r="Q28" s="11">
        <f t="shared" si="3"/>
        <v>1</v>
      </c>
      <c r="S28">
        <f t="shared" si="10"/>
        <v>0</v>
      </c>
      <c r="U28" s="2" t="s">
        <v>16</v>
      </c>
      <c r="V28" s="7">
        <f>SUMPRODUCT(SimQ_3_Interval,SimQ_3_NumQueue)/(SimQ_3_Stop-SimQ_3_Start)</f>
        <v>0.056472864950929354</v>
      </c>
      <c r="W28" s="2">
        <v>13</v>
      </c>
      <c r="X28" s="9">
        <f>[3]!RV_rand(-X27)</f>
        <v>0.19007420539855957</v>
      </c>
      <c r="Y28" s="9">
        <f>[3]!RV_rand(-Y27)</f>
        <v>0.7124477028846741</v>
      </c>
      <c r="Z28" s="9">
        <f>[3]!RV_inverse(arrivals,X28)</f>
        <v>1.9007420539855957</v>
      </c>
      <c r="AA28" s="9">
        <f>[3]!RV_inverse(service,Y28)</f>
        <v>5.5135024289225605</v>
      </c>
      <c r="AC28" s="2">
        <v>13</v>
      </c>
      <c r="AD28" s="9">
        <f t="shared" si="11"/>
        <v>33.21349756907335</v>
      </c>
      <c r="AE28" s="9">
        <f t="shared" si="6"/>
        <v>1.2544829252835825</v>
      </c>
      <c r="AF28" s="9">
        <f t="shared" si="12"/>
        <v>1</v>
      </c>
      <c r="AG28" s="9" t="str">
        <f t="shared" si="13"/>
        <v>S</v>
      </c>
      <c r="AH28" s="9">
        <f t="shared" si="14"/>
        <v>9999</v>
      </c>
      <c r="AI28" s="9">
        <f t="shared" si="15"/>
        <v>0</v>
      </c>
      <c r="AJ28" s="9">
        <f t="shared" si="16"/>
        <v>1</v>
      </c>
      <c r="AK28" s="9">
        <f t="shared" si="17"/>
        <v>1</v>
      </c>
      <c r="AL28" s="9">
        <f t="shared" si="18"/>
        <v>1</v>
      </c>
      <c r="AM28" s="9">
        <f t="shared" si="19"/>
        <v>0</v>
      </c>
      <c r="AN28" s="9">
        <f t="shared" si="20"/>
        <v>8</v>
      </c>
      <c r="AO28" s="9">
        <f t="shared" si="7"/>
        <v>8.94391119480133</v>
      </c>
      <c r="AP28" s="9">
        <f t="shared" si="21"/>
        <v>7</v>
      </c>
      <c r="AQ28" s="9">
        <f t="shared" si="22"/>
        <v>4.357907404757317</v>
      </c>
      <c r="AR28" s="9">
        <f t="shared" si="23"/>
        <v>100000</v>
      </c>
      <c r="AS28" s="9">
        <f t="shared" si="24"/>
        <v>34.46798049435693</v>
      </c>
      <c r="AT28" s="9">
        <f t="shared" si="25"/>
        <v>39.05398428440094</v>
      </c>
      <c r="AU28" s="9">
        <f t="shared" si="8"/>
        <v>0</v>
      </c>
      <c r="AV28" s="9">
        <f t="shared" si="9"/>
        <v>0</v>
      </c>
    </row>
    <row r="29" spans="1:48" ht="12.75">
      <c r="A29" s="2" t="s">
        <v>18</v>
      </c>
      <c r="B29" s="7">
        <f>SUM(INDEX(SimQ_2_Data,,6))/(SimQ_2_Stop-SimQ_2_Start)</f>
        <v>0.9418750170123474</v>
      </c>
      <c r="C29" s="2">
        <v>15</v>
      </c>
      <c r="D29" s="9">
        <f>[3]!RV_rand(-D28)</f>
        <v>0.610589325428009</v>
      </c>
      <c r="E29" s="9">
        <f>[3]!RV_rand(-E28)</f>
        <v>0.7674393057823181</v>
      </c>
      <c r="F29" s="9">
        <f>[3]!RV_inverse(arrivals,D29)</f>
        <v>6.10589325428009</v>
      </c>
      <c r="G29" s="9">
        <f>[3]!RV_inverse(service,E29)</f>
        <v>5.965244949441939</v>
      </c>
      <c r="I29" s="2">
        <v>15</v>
      </c>
      <c r="J29" s="11">
        <f t="shared" si="4"/>
        <v>60.305888056755066</v>
      </c>
      <c r="K29" s="11">
        <f>[1]!QS_enter($M$14:M28,J29,SimQ_2_NMax)</f>
        <v>60.305888056755066</v>
      </c>
      <c r="L29" s="11">
        <f>[1]!QS_start_time($M$14:M28,K29,SimQ_2_NServ)</f>
        <v>60.305888056755066</v>
      </c>
      <c r="M29" s="11">
        <f t="shared" si="5"/>
        <v>66.271133006197</v>
      </c>
      <c r="N29" s="11">
        <f t="shared" si="0"/>
        <v>5.965244949441939</v>
      </c>
      <c r="O29" s="11">
        <f t="shared" si="1"/>
        <v>5.965244949441939</v>
      </c>
      <c r="P29" s="11">
        <f t="shared" si="2"/>
        <v>1</v>
      </c>
      <c r="Q29" s="11">
        <f t="shared" si="3"/>
        <v>1</v>
      </c>
      <c r="S29">
        <f t="shared" si="10"/>
        <v>0</v>
      </c>
      <c r="U29" s="2" t="s">
        <v>17</v>
      </c>
      <c r="V29" s="7">
        <f>V28/V33</f>
        <v>0.27977840823191547</v>
      </c>
      <c r="W29" s="2">
        <v>14</v>
      </c>
      <c r="X29" s="9">
        <f>[3]!RV_rand(-X28)</f>
        <v>0.7633681893348694</v>
      </c>
      <c r="Y29" s="9">
        <f>[3]!RV_rand(-Y28)</f>
        <v>0.4583069682121277</v>
      </c>
      <c r="Z29" s="9">
        <f>[3]!RV_inverse(arrivals,X29)</f>
        <v>7.633681893348694</v>
      </c>
      <c r="AA29" s="9">
        <f>[3]!RV_inverse(service,Y29)</f>
        <v>3.8421991279838674</v>
      </c>
      <c r="AC29" s="2">
        <v>14</v>
      </c>
      <c r="AD29" s="9">
        <f t="shared" si="11"/>
        <v>34.46798049435693</v>
      </c>
      <c r="AE29" s="9">
        <f t="shared" si="6"/>
        <v>4.5860037900440105</v>
      </c>
      <c r="AF29" s="9">
        <f t="shared" si="12"/>
        <v>2</v>
      </c>
      <c r="AG29" s="9" t="str">
        <f t="shared" si="13"/>
        <v>S</v>
      </c>
      <c r="AH29" s="9">
        <f t="shared" si="14"/>
        <v>1</v>
      </c>
      <c r="AI29" s="9">
        <f t="shared" si="15"/>
        <v>0</v>
      </c>
      <c r="AJ29" s="9">
        <f t="shared" si="16"/>
        <v>0</v>
      </c>
      <c r="AK29" s="9">
        <f t="shared" si="17"/>
        <v>0</v>
      </c>
      <c r="AL29" s="9">
        <f t="shared" si="18"/>
        <v>0</v>
      </c>
      <c r="AM29" s="9">
        <f t="shared" si="19"/>
        <v>0</v>
      </c>
      <c r="AN29" s="9">
        <f t="shared" si="20"/>
        <v>8</v>
      </c>
      <c r="AO29" s="9">
        <f t="shared" si="7"/>
        <v>8.94391119480133</v>
      </c>
      <c r="AP29" s="9">
        <f t="shared" si="21"/>
        <v>7</v>
      </c>
      <c r="AQ29" s="9">
        <f t="shared" si="22"/>
        <v>4.357907404757317</v>
      </c>
      <c r="AR29" s="9">
        <f t="shared" si="23"/>
        <v>100000</v>
      </c>
      <c r="AS29" s="9">
        <f t="shared" si="24"/>
        <v>100000</v>
      </c>
      <c r="AT29" s="9">
        <f t="shared" si="25"/>
        <v>39.05398428440094</v>
      </c>
      <c r="AU29" s="9">
        <f t="shared" si="8"/>
        <v>0</v>
      </c>
      <c r="AV29" s="9">
        <f t="shared" si="9"/>
        <v>0</v>
      </c>
    </row>
    <row r="30" spans="1:48" ht="12.75">
      <c r="A30" s="2" t="s">
        <v>19</v>
      </c>
      <c r="B30" s="7">
        <f>B29/B32</f>
        <v>4.617954147202701</v>
      </c>
      <c r="C30" s="2">
        <v>16</v>
      </c>
      <c r="D30" s="9">
        <f>[3]!RV_rand(-D29)</f>
        <v>0.7851223349571228</v>
      </c>
      <c r="E30" s="9">
        <f>[3]!RV_rand(-E29)</f>
        <v>0.7980929017066956</v>
      </c>
      <c r="F30" s="9">
        <f>[3]!RV_inverse(arrivals,D30)</f>
        <v>7.851223349571228</v>
      </c>
      <c r="G30" s="9">
        <f>[3]!RV_inverse(service,E30)</f>
        <v>6.240545699195255</v>
      </c>
      <c r="I30" s="2">
        <v>16</v>
      </c>
      <c r="J30" s="11">
        <f t="shared" si="4"/>
        <v>68.1571114063263</v>
      </c>
      <c r="K30" s="11">
        <f>[1]!QS_enter($M$14:M29,J30,SimQ_2_NMax)</f>
        <v>68.1571114063263</v>
      </c>
      <c r="L30" s="11">
        <f>[1]!QS_start_time($M$14:M29,K30,SimQ_2_NServ)</f>
        <v>68.1571114063263</v>
      </c>
      <c r="M30" s="11">
        <f t="shared" si="5"/>
        <v>74.39765710552155</v>
      </c>
      <c r="N30" s="11">
        <f t="shared" si="0"/>
        <v>6.240545699195252</v>
      </c>
      <c r="O30" s="11">
        <f t="shared" si="1"/>
        <v>6.240545699195252</v>
      </c>
      <c r="P30" s="11">
        <f t="shared" si="2"/>
        <v>1</v>
      </c>
      <c r="Q30" s="11">
        <f t="shared" si="3"/>
        <v>1</v>
      </c>
      <c r="S30">
        <f t="shared" si="10"/>
        <v>0</v>
      </c>
      <c r="U30" s="2" t="s">
        <v>18</v>
      </c>
      <c r="V30" s="7">
        <f>SUMPRODUCT(SimQ_3_Interval,SimQ_3_NumServe)/(SimQ_3_Stop-SimQ_3_Start)</f>
        <v>0.9221631723757306</v>
      </c>
      <c r="W30" s="2">
        <v>15</v>
      </c>
      <c r="X30" s="9">
        <f>[3]!RV_rand(-X29)</f>
        <v>0.35437363386154175</v>
      </c>
      <c r="Y30" s="9">
        <f>[3]!RV_rand(-Y29)</f>
        <v>0.7674393057823181</v>
      </c>
      <c r="Z30" s="9">
        <f>[3]!RV_inverse(arrivals,X30)</f>
        <v>3.5437363386154175</v>
      </c>
      <c r="AA30" s="9">
        <f>[3]!RV_inverse(service,Y30)</f>
        <v>5.965244949441939</v>
      </c>
      <c r="AC30" s="2">
        <v>15</v>
      </c>
      <c r="AD30" s="9">
        <f t="shared" si="11"/>
        <v>39.05398428440094</v>
      </c>
      <c r="AE30" s="9">
        <f t="shared" si="6"/>
        <v>4.7372798494167725</v>
      </c>
      <c r="AF30" s="9">
        <f t="shared" si="12"/>
        <v>3</v>
      </c>
      <c r="AG30" s="9" t="str">
        <f t="shared" si="13"/>
        <v>A</v>
      </c>
      <c r="AH30" s="9">
        <f t="shared" si="14"/>
        <v>1</v>
      </c>
      <c r="AI30" s="9">
        <f t="shared" si="15"/>
        <v>1</v>
      </c>
      <c r="AJ30" s="9">
        <f t="shared" si="16"/>
        <v>0</v>
      </c>
      <c r="AK30" s="9">
        <f t="shared" si="17"/>
        <v>1</v>
      </c>
      <c r="AL30" s="9">
        <f t="shared" si="18"/>
        <v>1</v>
      </c>
      <c r="AM30" s="9">
        <f t="shared" si="19"/>
        <v>0</v>
      </c>
      <c r="AN30" s="9">
        <f t="shared" si="20"/>
        <v>9</v>
      </c>
      <c r="AO30" s="9">
        <f t="shared" si="7"/>
        <v>6.522228121757507</v>
      </c>
      <c r="AP30" s="9">
        <f t="shared" si="21"/>
        <v>8</v>
      </c>
      <c r="AQ30" s="9">
        <f t="shared" si="22"/>
        <v>4.737279849416773</v>
      </c>
      <c r="AR30" s="9">
        <f t="shared" si="23"/>
        <v>43.79126413381771</v>
      </c>
      <c r="AS30" s="9">
        <f t="shared" si="24"/>
        <v>100000</v>
      </c>
      <c r="AT30" s="9">
        <f t="shared" si="25"/>
        <v>45.57621240615845</v>
      </c>
      <c r="AU30" s="9">
        <f t="shared" si="8"/>
        <v>1</v>
      </c>
      <c r="AV30" s="9">
        <f t="shared" si="9"/>
        <v>1</v>
      </c>
    </row>
    <row r="31" spans="1:48" ht="12.75">
      <c r="A31" s="2" t="s">
        <v>4</v>
      </c>
      <c r="B31" s="7">
        <f>SUM(INDEX(SimQ_2_Data,,7))/(SimQ_2_Stop-SimQ_2_Start)</f>
        <v>0.2039593696665184</v>
      </c>
      <c r="C31" s="2">
        <v>17</v>
      </c>
      <c r="D31" s="9">
        <f>[3]!RV_rand(-D30)</f>
        <v>0.9462156891822815</v>
      </c>
      <c r="E31" s="9">
        <f>[3]!RV_rand(-E30)</f>
        <v>0.5817424654960632</v>
      </c>
      <c r="F31" s="9">
        <f>[3]!RV_inverse(arrivals,D31)</f>
        <v>9.462156891822815</v>
      </c>
      <c r="G31" s="9">
        <f>[3]!RV_inverse(service,E31)</f>
        <v>4.589082617829603</v>
      </c>
      <c r="I31" s="2">
        <v>17</v>
      </c>
      <c r="J31" s="11">
        <f t="shared" si="4"/>
        <v>77.61926829814911</v>
      </c>
      <c r="K31" s="11">
        <f>[1]!QS_enter($M$14:M30,J31,SimQ_2_NMax)</f>
        <v>77.61926829814911</v>
      </c>
      <c r="L31" s="11">
        <f>[1]!QS_start_time($M$14:M30,K31,SimQ_2_NServ)</f>
        <v>77.61926829814911</v>
      </c>
      <c r="M31" s="11">
        <f t="shared" si="5"/>
        <v>82.20835091597871</v>
      </c>
      <c r="N31" s="11">
        <f t="shared" si="0"/>
        <v>4.589082617829604</v>
      </c>
      <c r="O31" s="11">
        <f t="shared" si="1"/>
        <v>4.589082617829604</v>
      </c>
      <c r="P31" s="11">
        <f t="shared" si="2"/>
        <v>1</v>
      </c>
      <c r="Q31" s="11">
        <f t="shared" si="3"/>
        <v>1</v>
      </c>
      <c r="S31">
        <f t="shared" si="10"/>
        <v>0</v>
      </c>
      <c r="U31" s="2" t="s">
        <v>19</v>
      </c>
      <c r="V31" s="7">
        <f>V27-V29</f>
        <v>4.568589617713906</v>
      </c>
      <c r="W31" s="2">
        <v>16</v>
      </c>
      <c r="X31" s="9">
        <f>[3]!RV_rand(-X30)</f>
        <v>0.09807056188583374</v>
      </c>
      <c r="Y31" s="9">
        <f>[3]!RV_rand(-Y30)</f>
        <v>0.7980929017066956</v>
      </c>
      <c r="Z31" s="9">
        <f>[3]!RV_inverse(arrivals,X31)</f>
        <v>0.9807056188583374</v>
      </c>
      <c r="AA31" s="9">
        <f>[3]!RV_inverse(service,Y31)</f>
        <v>6.240545699195255</v>
      </c>
      <c r="AC31" s="2">
        <v>16</v>
      </c>
      <c r="AD31" s="9">
        <f t="shared" si="11"/>
        <v>43.79126413381771</v>
      </c>
      <c r="AE31" s="9">
        <f t="shared" si="6"/>
        <v>1.7849482723407348</v>
      </c>
      <c r="AF31" s="9">
        <f t="shared" si="12"/>
        <v>1</v>
      </c>
      <c r="AG31" s="9" t="str">
        <f t="shared" si="13"/>
        <v>S</v>
      </c>
      <c r="AH31" s="9">
        <f t="shared" si="14"/>
        <v>2</v>
      </c>
      <c r="AI31" s="9">
        <f t="shared" si="15"/>
        <v>0</v>
      </c>
      <c r="AJ31" s="9">
        <f t="shared" si="16"/>
        <v>0</v>
      </c>
      <c r="AK31" s="9">
        <f t="shared" si="17"/>
        <v>0</v>
      </c>
      <c r="AL31" s="9">
        <f t="shared" si="18"/>
        <v>0</v>
      </c>
      <c r="AM31" s="9">
        <f t="shared" si="19"/>
        <v>0</v>
      </c>
      <c r="AN31" s="9">
        <f t="shared" si="20"/>
        <v>9</v>
      </c>
      <c r="AO31" s="9">
        <f t="shared" si="7"/>
        <v>6.522228121757507</v>
      </c>
      <c r="AP31" s="9">
        <f t="shared" si="21"/>
        <v>8</v>
      </c>
      <c r="AQ31" s="9">
        <f t="shared" si="22"/>
        <v>4.737279849416773</v>
      </c>
      <c r="AR31" s="9">
        <f t="shared" si="23"/>
        <v>100000</v>
      </c>
      <c r="AS31" s="9">
        <f t="shared" si="24"/>
        <v>100000</v>
      </c>
      <c r="AT31" s="9">
        <f t="shared" si="25"/>
        <v>45.57621240615845</v>
      </c>
      <c r="AU31" s="9">
        <f t="shared" si="8"/>
        <v>0</v>
      </c>
      <c r="AV31" s="9">
        <f t="shared" si="9"/>
        <v>0</v>
      </c>
    </row>
    <row r="32" spans="1:48" ht="12.75">
      <c r="A32" s="2" t="s">
        <v>20</v>
      </c>
      <c r="B32" s="7">
        <f>SUM(INDEX(SimQ_2_Data,,8))/(SimQ_2_Stop-SimQ_2_Start)</f>
        <v>0.2039593696665184</v>
      </c>
      <c r="C32" s="2">
        <v>18</v>
      </c>
      <c r="D32" s="9">
        <f>[3]!RV_rand(-D31)</f>
        <v>0.5338584780693054</v>
      </c>
      <c r="E32" s="9">
        <f>[3]!RV_rand(-E31)</f>
        <v>0.2289627194404602</v>
      </c>
      <c r="F32" s="9">
        <f>[3]!RV_inverse(arrivals,D32)</f>
        <v>5.338584780693054</v>
      </c>
      <c r="G32" s="9">
        <f>[3]!RV_inverse(service,E32)</f>
        <v>2.6208551764946186</v>
      </c>
      <c r="I32" s="2">
        <v>18</v>
      </c>
      <c r="J32" s="11">
        <f t="shared" si="4"/>
        <v>82.95785307884216</v>
      </c>
      <c r="K32" s="11">
        <f>[1]!QS_enter($M$14:M31,J32,SimQ_2_NMax)</f>
        <v>82.95785307884216</v>
      </c>
      <c r="L32" s="11">
        <f>[1]!QS_start_time($M$14:M31,K32,SimQ_2_NServ)</f>
        <v>82.95785307884216</v>
      </c>
      <c r="M32" s="11">
        <f t="shared" si="5"/>
        <v>85.57870825533678</v>
      </c>
      <c r="N32" s="11">
        <f t="shared" si="0"/>
        <v>2.620855176494615</v>
      </c>
      <c r="O32" s="11">
        <f t="shared" si="1"/>
        <v>2.620855176494615</v>
      </c>
      <c r="P32" s="11">
        <f t="shared" si="2"/>
        <v>1</v>
      </c>
      <c r="Q32" s="11">
        <f t="shared" si="3"/>
        <v>1</v>
      </c>
      <c r="S32">
        <f t="shared" si="10"/>
        <v>0</v>
      </c>
      <c r="U32" s="2" t="s">
        <v>4</v>
      </c>
      <c r="V32" s="7">
        <f>SUM(SimQ_3_ArrStat)/(SimQ_3_Stop-SimQ_3_Start)</f>
        <v>0.20184854616842896</v>
      </c>
      <c r="W32" s="2">
        <v>17</v>
      </c>
      <c r="X32" s="9">
        <f>[3]!RV_rand(-X31)</f>
        <v>0.4341566562652588</v>
      </c>
      <c r="Y32" s="9">
        <f>[3]!RV_rand(-Y31)</f>
        <v>0.5817424654960632</v>
      </c>
      <c r="Z32" s="9">
        <f>[3]!RV_inverse(arrivals,X32)</f>
        <v>4.341566562652588</v>
      </c>
      <c r="AA32" s="9">
        <f>[3]!RV_inverse(service,Y32)</f>
        <v>4.589082617829603</v>
      </c>
      <c r="AC32" s="2">
        <v>17</v>
      </c>
      <c r="AD32" s="9">
        <f t="shared" si="11"/>
        <v>45.57621240615845</v>
      </c>
      <c r="AE32" s="9">
        <f t="shared" si="6"/>
        <v>5.767268250679514</v>
      </c>
      <c r="AF32" s="9">
        <f t="shared" si="12"/>
        <v>3</v>
      </c>
      <c r="AG32" s="9" t="str">
        <f t="shared" si="13"/>
        <v>A</v>
      </c>
      <c r="AH32" s="9">
        <f t="shared" si="14"/>
        <v>1</v>
      </c>
      <c r="AI32" s="9">
        <f t="shared" si="15"/>
        <v>1</v>
      </c>
      <c r="AJ32" s="9">
        <f t="shared" si="16"/>
        <v>0</v>
      </c>
      <c r="AK32" s="9">
        <f t="shared" si="17"/>
        <v>1</v>
      </c>
      <c r="AL32" s="9">
        <f t="shared" si="18"/>
        <v>1</v>
      </c>
      <c r="AM32" s="9">
        <f t="shared" si="19"/>
        <v>0</v>
      </c>
      <c r="AN32" s="9">
        <f t="shared" si="20"/>
        <v>10</v>
      </c>
      <c r="AO32" s="9">
        <f t="shared" si="7"/>
        <v>9.393966794013977</v>
      </c>
      <c r="AP32" s="9">
        <f t="shared" si="21"/>
        <v>9</v>
      </c>
      <c r="AQ32" s="9">
        <f t="shared" si="22"/>
        <v>5.767268250679511</v>
      </c>
      <c r="AR32" s="9">
        <f t="shared" si="23"/>
        <v>51.34348065683796</v>
      </c>
      <c r="AS32" s="9">
        <f t="shared" si="24"/>
        <v>100000</v>
      </c>
      <c r="AT32" s="9">
        <f t="shared" si="25"/>
        <v>54.970179200172424</v>
      </c>
      <c r="AU32" s="9">
        <f t="shared" si="8"/>
        <v>1</v>
      </c>
      <c r="AV32" s="9">
        <f t="shared" si="9"/>
        <v>1</v>
      </c>
    </row>
    <row r="33" spans="1:48" ht="12.75">
      <c r="A33" s="2" t="s">
        <v>21</v>
      </c>
      <c r="B33" s="7">
        <f>B29/SimQ_2_NServ</f>
        <v>0.4709375085061737</v>
      </c>
      <c r="C33" s="2">
        <v>19</v>
      </c>
      <c r="D33" s="9">
        <f>[3]!RV_rand(-D32)</f>
        <v>0.18316155672073364</v>
      </c>
      <c r="E33" s="9">
        <f>[3]!RV_rand(-E32)</f>
        <v>0.009840786457061768</v>
      </c>
      <c r="F33" s="9">
        <f>[3]!RV_inverse(arrivals,D33)</f>
        <v>1.8316155672073364</v>
      </c>
      <c r="G33" s="9">
        <f>[3]!RV_inverse(service,E33)</f>
        <v>0.5433448310630963</v>
      </c>
      <c r="I33" s="2">
        <v>19</v>
      </c>
      <c r="J33" s="11">
        <f t="shared" si="4"/>
        <v>84.7894686460495</v>
      </c>
      <c r="K33" s="11">
        <f>[1]!QS_enter($M$14:M32,J33,SimQ_2_NMax)</f>
        <v>84.7894686460495</v>
      </c>
      <c r="L33" s="11">
        <f>[1]!QS_start_time($M$14:M32,K33,SimQ_2_NServ)</f>
        <v>84.7894686460495</v>
      </c>
      <c r="M33" s="11">
        <f t="shared" si="5"/>
        <v>85.3328134771126</v>
      </c>
      <c r="N33" s="11">
        <f t="shared" si="0"/>
        <v>0.5433448310630951</v>
      </c>
      <c r="O33" s="11">
        <f t="shared" si="1"/>
        <v>0.5433448310630951</v>
      </c>
      <c r="P33" s="11">
        <f t="shared" si="2"/>
        <v>1</v>
      </c>
      <c r="Q33" s="11">
        <f t="shared" si="3"/>
        <v>1</v>
      </c>
      <c r="S33">
        <f t="shared" si="10"/>
        <v>0</v>
      </c>
      <c r="U33" s="2" t="s">
        <v>20</v>
      </c>
      <c r="V33" s="7">
        <f>SUM(SimQ_3_EnterStat)/(SimQ_3_Stop-SimQ_3_Start)</f>
        <v>0.20184854616842896</v>
      </c>
      <c r="W33" s="2">
        <v>18</v>
      </c>
      <c r="X33" s="9">
        <f>[3]!RV_rand(-X32)</f>
        <v>0.3841429352760315</v>
      </c>
      <c r="Y33" s="9">
        <f>[3]!RV_rand(-Y32)</f>
        <v>0.2289627194404602</v>
      </c>
      <c r="Z33" s="9">
        <f>[3]!RV_inverse(arrivals,X33)</f>
        <v>3.841429352760315</v>
      </c>
      <c r="AA33" s="9">
        <f>[3]!RV_inverse(service,Y33)</f>
        <v>2.6208551764946186</v>
      </c>
      <c r="AC33" s="2">
        <v>18</v>
      </c>
      <c r="AD33" s="9">
        <f t="shared" si="11"/>
        <v>51.34348065683796</v>
      </c>
      <c r="AE33" s="9">
        <f t="shared" si="6"/>
        <v>3.626698543334463</v>
      </c>
      <c r="AF33" s="9">
        <f t="shared" si="12"/>
        <v>1</v>
      </c>
      <c r="AG33" s="9" t="str">
        <f t="shared" si="13"/>
        <v>S</v>
      </c>
      <c r="AH33" s="9">
        <f t="shared" si="14"/>
        <v>2</v>
      </c>
      <c r="AI33" s="9">
        <f t="shared" si="15"/>
        <v>0</v>
      </c>
      <c r="AJ33" s="9">
        <f t="shared" si="16"/>
        <v>0</v>
      </c>
      <c r="AK33" s="9">
        <f t="shared" si="17"/>
        <v>0</v>
      </c>
      <c r="AL33" s="9">
        <f t="shared" si="18"/>
        <v>0</v>
      </c>
      <c r="AM33" s="9">
        <f t="shared" si="19"/>
        <v>0</v>
      </c>
      <c r="AN33" s="9">
        <f t="shared" si="20"/>
        <v>10</v>
      </c>
      <c r="AO33" s="9">
        <f t="shared" si="7"/>
        <v>9.393966794013977</v>
      </c>
      <c r="AP33" s="9">
        <f t="shared" si="21"/>
        <v>9</v>
      </c>
      <c r="AQ33" s="9">
        <f t="shared" si="22"/>
        <v>5.767268250679511</v>
      </c>
      <c r="AR33" s="9">
        <f t="shared" si="23"/>
        <v>100000</v>
      </c>
      <c r="AS33" s="9">
        <f t="shared" si="24"/>
        <v>100000</v>
      </c>
      <c r="AT33" s="9">
        <f t="shared" si="25"/>
        <v>54.970179200172424</v>
      </c>
      <c r="AU33" s="9">
        <f t="shared" si="8"/>
        <v>0</v>
      </c>
      <c r="AV33" s="9">
        <f t="shared" si="9"/>
        <v>0</v>
      </c>
    </row>
    <row r="34" spans="1:48" ht="13.5" thickBot="1">
      <c r="A34" s="2" t="s">
        <v>22</v>
      </c>
      <c r="B34" s="12">
        <f>1-SUM(INDEX(SimQ_2_Data,,8))/SUM(INDEX(SimQ_2_Data,,7))</f>
        <v>0</v>
      </c>
      <c r="C34" s="2">
        <v>20</v>
      </c>
      <c r="D34" s="9">
        <f>[3]!RV_rand(-D33)</f>
        <v>0.8328922390937805</v>
      </c>
      <c r="E34" s="9">
        <f>[3]!RV_rand(-E33)</f>
        <v>0.3549012541770935</v>
      </c>
      <c r="F34" s="9">
        <f>[3]!RV_inverse(arrivals,D34)</f>
        <v>8.328922390937805</v>
      </c>
      <c r="G34" s="9">
        <f>[3]!RV_inverse(service,E34)</f>
        <v>3.2801107569703336</v>
      </c>
      <c r="I34" s="2">
        <v>20</v>
      </c>
      <c r="J34" s="11">
        <f t="shared" si="4"/>
        <v>93.1183910369873</v>
      </c>
      <c r="K34" s="11">
        <f>[1]!QS_enter($M$14:M33,J34,SimQ_2_NMax)</f>
        <v>93.1183910369873</v>
      </c>
      <c r="L34" s="11">
        <f>[1]!QS_start_time($M$14:M33,K34,SimQ_2_NServ)</f>
        <v>93.1183910369873</v>
      </c>
      <c r="M34" s="11">
        <f t="shared" si="5"/>
        <v>96.39850179395764</v>
      </c>
      <c r="N34" s="11">
        <f t="shared" si="0"/>
        <v>3.2801107569703305</v>
      </c>
      <c r="O34" s="11">
        <f t="shared" si="1"/>
        <v>3.2801107569703305</v>
      </c>
      <c r="P34" s="11">
        <f t="shared" si="2"/>
        <v>1</v>
      </c>
      <c r="Q34" s="11">
        <f t="shared" si="3"/>
        <v>1</v>
      </c>
      <c r="S34">
        <f t="shared" si="10"/>
        <v>0</v>
      </c>
      <c r="U34" s="2" t="s">
        <v>21</v>
      </c>
      <c r="V34" s="7">
        <f>V30/SimQ_3_NServ</f>
        <v>0.4610815861878653</v>
      </c>
      <c r="W34" s="2">
        <v>19</v>
      </c>
      <c r="X34" s="9">
        <f>[3]!RV_rand(-X33)</f>
        <v>0.6018278002738953</v>
      </c>
      <c r="Y34" s="9">
        <f>[3]!RV_rand(-Y33)</f>
        <v>0.009840786457061768</v>
      </c>
      <c r="Z34" s="9">
        <f>[3]!RV_inverse(arrivals,X34)</f>
        <v>6.018278002738953</v>
      </c>
      <c r="AA34" s="9">
        <f>[3]!RV_inverse(service,Y34)</f>
        <v>0.5433448310630963</v>
      </c>
      <c r="AC34" s="2">
        <v>19</v>
      </c>
      <c r="AD34" s="9">
        <f t="shared" si="11"/>
        <v>54.970179200172424</v>
      </c>
      <c r="AE34" s="9">
        <f t="shared" si="6"/>
        <v>5.208682417869568</v>
      </c>
      <c r="AF34" s="9">
        <f t="shared" si="12"/>
        <v>3</v>
      </c>
      <c r="AG34" s="9" t="str">
        <f t="shared" si="13"/>
        <v>A</v>
      </c>
      <c r="AH34" s="9">
        <f t="shared" si="14"/>
        <v>1</v>
      </c>
      <c r="AI34" s="9">
        <f t="shared" si="15"/>
        <v>1</v>
      </c>
      <c r="AJ34" s="9">
        <f t="shared" si="16"/>
        <v>0</v>
      </c>
      <c r="AK34" s="9">
        <f t="shared" si="17"/>
        <v>1</v>
      </c>
      <c r="AL34" s="9">
        <f t="shared" si="18"/>
        <v>1</v>
      </c>
      <c r="AM34" s="9">
        <f t="shared" si="19"/>
        <v>0</v>
      </c>
      <c r="AN34" s="9">
        <f t="shared" si="20"/>
        <v>11</v>
      </c>
      <c r="AO34" s="9">
        <f t="shared" si="7"/>
        <v>5.208682417869568</v>
      </c>
      <c r="AP34" s="9">
        <f t="shared" si="21"/>
        <v>10</v>
      </c>
      <c r="AQ34" s="9">
        <f t="shared" si="22"/>
        <v>9.716943189113788</v>
      </c>
      <c r="AR34" s="9">
        <f t="shared" si="23"/>
        <v>64.68712238928622</v>
      </c>
      <c r="AS34" s="9">
        <f t="shared" si="24"/>
        <v>100000</v>
      </c>
      <c r="AT34" s="9">
        <f t="shared" si="25"/>
        <v>60.17886161804199</v>
      </c>
      <c r="AU34" s="9">
        <f t="shared" si="8"/>
        <v>1</v>
      </c>
      <c r="AV34" s="9">
        <f t="shared" si="9"/>
        <v>1</v>
      </c>
    </row>
    <row r="35" spans="3:48" ht="15" thickBot="1" thickTop="1">
      <c r="C35" s="2">
        <v>21</v>
      </c>
      <c r="D35" s="9">
        <f>[3]!RV_rand(-D34)</f>
        <v>0.43608468770980835</v>
      </c>
      <c r="E35" s="9">
        <f>[3]!RV_rand(-E34)</f>
        <v>0.9957837462425232</v>
      </c>
      <c r="F35" s="9">
        <f>[3]!RV_inverse(arrivals,D35)</f>
        <v>4.3608468770980835</v>
      </c>
      <c r="G35" s="9">
        <f>[3]!RV_inverse(service,E35)</f>
        <v>9.456734173725964</v>
      </c>
      <c r="I35" s="2">
        <v>21</v>
      </c>
      <c r="J35" s="11">
        <f t="shared" si="4"/>
        <v>97.47923791408539</v>
      </c>
      <c r="K35" s="11">
        <f>[1]!QS_enter($M$14:M34,J35,SimQ_2_NMax)</f>
        <v>97.47923791408539</v>
      </c>
      <c r="L35" s="11">
        <f>[1]!QS_start_time($M$14:M34,K35,SimQ_2_NServ)</f>
        <v>97.47923791408539</v>
      </c>
      <c r="M35" s="11">
        <f t="shared" si="5"/>
        <v>106.93597208781135</v>
      </c>
      <c r="N35" s="11">
        <f t="shared" si="0"/>
        <v>9.456734173725962</v>
      </c>
      <c r="O35" s="11">
        <f t="shared" si="1"/>
        <v>9.456734173725962</v>
      </c>
      <c r="P35" s="11">
        <f t="shared" si="2"/>
        <v>1</v>
      </c>
      <c r="Q35" s="11">
        <f t="shared" si="3"/>
        <v>1</v>
      </c>
      <c r="S35">
        <f t="shared" si="10"/>
        <v>0</v>
      </c>
      <c r="U35" s="2" t="s">
        <v>22</v>
      </c>
      <c r="V35" s="12">
        <f>1-SUM(SimQ_3_EnterStat)/SUM(SimQ_3_ArrStat)</f>
        <v>0</v>
      </c>
      <c r="W35" s="2">
        <v>20</v>
      </c>
      <c r="X35" s="9">
        <f>[3]!RV_rand(-X34)</f>
        <v>0.8767145276069641</v>
      </c>
      <c r="Y35" s="9">
        <f>[3]!RV_rand(-Y34)</f>
        <v>0.3549012541770935</v>
      </c>
      <c r="Z35" s="9">
        <f>[3]!RV_inverse(arrivals,X35)</f>
        <v>8.767145276069641</v>
      </c>
      <c r="AA35" s="9">
        <f>[3]!RV_inverse(service,Y35)</f>
        <v>3.2801107569703336</v>
      </c>
      <c r="AC35" s="2">
        <v>20</v>
      </c>
      <c r="AD35" s="9">
        <f t="shared" si="11"/>
        <v>60.17886161804199</v>
      </c>
      <c r="AE35" s="9">
        <f t="shared" si="6"/>
        <v>0.7247406244277954</v>
      </c>
      <c r="AF35" s="9">
        <f t="shared" si="12"/>
        <v>3</v>
      </c>
      <c r="AG35" s="9" t="str">
        <f t="shared" si="13"/>
        <v>A</v>
      </c>
      <c r="AH35" s="9">
        <f t="shared" si="14"/>
        <v>2</v>
      </c>
      <c r="AI35" s="9">
        <f t="shared" si="15"/>
        <v>1</v>
      </c>
      <c r="AJ35" s="9">
        <f t="shared" si="16"/>
        <v>1</v>
      </c>
      <c r="AK35" s="9">
        <f t="shared" si="17"/>
        <v>2</v>
      </c>
      <c r="AL35" s="9">
        <f t="shared" si="18"/>
        <v>2</v>
      </c>
      <c r="AM35" s="9">
        <f t="shared" si="19"/>
        <v>0</v>
      </c>
      <c r="AN35" s="9">
        <f t="shared" si="20"/>
        <v>12</v>
      </c>
      <c r="AO35" s="9">
        <f t="shared" si="7"/>
        <v>0.7247406244277954</v>
      </c>
      <c r="AP35" s="9">
        <f t="shared" si="21"/>
        <v>11</v>
      </c>
      <c r="AQ35" s="9">
        <f t="shared" si="22"/>
        <v>3.190642247074428</v>
      </c>
      <c r="AR35" s="9">
        <f t="shared" si="23"/>
        <v>64.68712238928622</v>
      </c>
      <c r="AS35" s="9">
        <f t="shared" si="24"/>
        <v>63.36950386511642</v>
      </c>
      <c r="AT35" s="9">
        <f t="shared" si="25"/>
        <v>60.90360224246979</v>
      </c>
      <c r="AU35" s="9">
        <f t="shared" si="8"/>
        <v>1</v>
      </c>
      <c r="AV35" s="9">
        <f t="shared" si="9"/>
        <v>1</v>
      </c>
    </row>
    <row r="36" spans="3:48" ht="13.5" thickTop="1">
      <c r="C36" s="2">
        <v>22</v>
      </c>
      <c r="D36" s="9">
        <f>[3]!RV_rand(-D35)</f>
        <v>0.36610502004623413</v>
      </c>
      <c r="E36" s="9">
        <f>[3]!RV_rand(-E35)</f>
        <v>0.7893291115760803</v>
      </c>
      <c r="F36" s="9">
        <f>[3]!RV_inverse(arrivals,D36)</f>
        <v>3.6610502004623413</v>
      </c>
      <c r="G36" s="9">
        <f>[3]!RV_inverse(service,E36)</f>
        <v>6.159822668347839</v>
      </c>
      <c r="I36" s="2">
        <v>22</v>
      </c>
      <c r="J36" s="11">
        <f t="shared" si="4"/>
        <v>101.14028811454773</v>
      </c>
      <c r="K36" s="11">
        <f>[1]!QS_enter($M$14:M35,J36,SimQ_2_NMax)</f>
        <v>101.14028811454773</v>
      </c>
      <c r="L36" s="11">
        <f>[1]!QS_start_time($M$14:M35,K36,SimQ_2_NServ)</f>
        <v>101.14028811454773</v>
      </c>
      <c r="M36" s="11">
        <f t="shared" si="5"/>
        <v>107.30011078289557</v>
      </c>
      <c r="N36" s="11">
        <f t="shared" si="0"/>
        <v>6.159822668347843</v>
      </c>
      <c r="O36" s="11">
        <f t="shared" si="1"/>
        <v>6.159822668347843</v>
      </c>
      <c r="P36" s="11">
        <f t="shared" si="2"/>
        <v>1</v>
      </c>
      <c r="Q36" s="11">
        <f t="shared" si="3"/>
        <v>1</v>
      </c>
      <c r="S36">
        <f t="shared" si="10"/>
        <v>0</v>
      </c>
      <c r="W36" s="2">
        <v>21</v>
      </c>
      <c r="X36" s="9">
        <f>[3]!RV_rand(-X35)</f>
        <v>0.35051625967025757</v>
      </c>
      <c r="Y36" s="9">
        <f>[3]!RV_rand(-Y35)</f>
        <v>0.9957837462425232</v>
      </c>
      <c r="Z36" s="9">
        <f>[3]!RV_inverse(arrivals,X36)</f>
        <v>3.5051625967025757</v>
      </c>
      <c r="AA36" s="9">
        <f>[3]!RV_inverse(service,Y36)</f>
        <v>9.456734173725964</v>
      </c>
      <c r="AC36" s="2">
        <v>21</v>
      </c>
      <c r="AD36" s="9">
        <f t="shared" si="11"/>
        <v>60.90360224246979</v>
      </c>
      <c r="AE36" s="9">
        <f t="shared" si="6"/>
        <v>1.9007420539855957</v>
      </c>
      <c r="AF36" s="9">
        <f t="shared" si="12"/>
        <v>3</v>
      </c>
      <c r="AG36" s="9" t="str">
        <f t="shared" si="13"/>
        <v>A</v>
      </c>
      <c r="AH36" s="9">
        <f t="shared" si="14"/>
        <v>9999</v>
      </c>
      <c r="AI36" s="9">
        <f t="shared" si="15"/>
        <v>1</v>
      </c>
      <c r="AJ36" s="9">
        <f t="shared" si="16"/>
        <v>1</v>
      </c>
      <c r="AK36" s="9">
        <f t="shared" si="17"/>
        <v>2</v>
      </c>
      <c r="AL36" s="9">
        <f t="shared" si="18"/>
        <v>3</v>
      </c>
      <c r="AM36" s="9">
        <f t="shared" si="19"/>
        <v>1</v>
      </c>
      <c r="AN36" s="9">
        <f t="shared" si="20"/>
        <v>13</v>
      </c>
      <c r="AO36" s="9">
        <f t="shared" si="7"/>
        <v>1.9007420539855957</v>
      </c>
      <c r="AP36" s="9">
        <f t="shared" si="21"/>
        <v>11</v>
      </c>
      <c r="AQ36" s="9">
        <f t="shared" si="22"/>
        <v>3.190642247074428</v>
      </c>
      <c r="AR36" s="9">
        <f t="shared" si="23"/>
        <v>64.68712238928622</v>
      </c>
      <c r="AS36" s="9">
        <f t="shared" si="24"/>
        <v>63.36950386511642</v>
      </c>
      <c r="AT36" s="9">
        <f t="shared" si="25"/>
        <v>62.80434429645538</v>
      </c>
      <c r="AU36" s="9">
        <f t="shared" si="8"/>
        <v>1</v>
      </c>
      <c r="AV36" s="9">
        <f t="shared" si="9"/>
        <v>1</v>
      </c>
    </row>
    <row r="37" spans="3:48" ht="12.75">
      <c r="C37" s="2">
        <v>23</v>
      </c>
      <c r="D37" s="9">
        <f>[3]!RV_rand(-D36)</f>
        <v>0.49887365102767944</v>
      </c>
      <c r="E37" s="9">
        <f>[3]!RV_rand(-E36)</f>
        <v>0.07922524213790894</v>
      </c>
      <c r="F37" s="9">
        <f>[3]!RV_inverse(arrivals,D37)</f>
        <v>4.988736510276794</v>
      </c>
      <c r="G37" s="9">
        <f>[3]!RV_inverse(service,E37)</f>
        <v>1.5416735577226186</v>
      </c>
      <c r="I37" s="2">
        <v>23</v>
      </c>
      <c r="J37" s="11">
        <f t="shared" si="4"/>
        <v>106.12902462482452</v>
      </c>
      <c r="K37" s="11">
        <f>[1]!QS_enter($M$14:M36,J37,SimQ_2_NMax)</f>
        <v>106.12902462482452</v>
      </c>
      <c r="L37" s="11">
        <f>[1]!QS_start_time($M$14:M36,K37,SimQ_2_NServ)</f>
        <v>106.93597208781135</v>
      </c>
      <c r="M37" s="11">
        <f t="shared" si="5"/>
        <v>108.47764564553397</v>
      </c>
      <c r="N37" s="11">
        <f t="shared" si="0"/>
        <v>2.3486210207094445</v>
      </c>
      <c r="O37" s="11">
        <f t="shared" si="1"/>
        <v>1.5416735577226177</v>
      </c>
      <c r="P37" s="11">
        <f t="shared" si="2"/>
        <v>1</v>
      </c>
      <c r="Q37" s="11">
        <f t="shared" si="3"/>
        <v>1</v>
      </c>
      <c r="S37">
        <f t="shared" si="10"/>
        <v>0.8069474629868267</v>
      </c>
      <c r="W37" s="2">
        <v>22</v>
      </c>
      <c r="X37" s="9">
        <f>[3]!RV_rand(-X36)</f>
        <v>0.6041249632835388</v>
      </c>
      <c r="Y37" s="9">
        <f>[3]!RV_rand(-Y36)</f>
        <v>0.7893291115760803</v>
      </c>
      <c r="Z37" s="9">
        <f>[3]!RV_inverse(arrivals,X37)</f>
        <v>6.041249632835388</v>
      </c>
      <c r="AA37" s="9">
        <f>[3]!RV_inverse(service,Y37)</f>
        <v>6.159822668347839</v>
      </c>
      <c r="AC37" s="2">
        <v>22</v>
      </c>
      <c r="AD37" s="9">
        <f t="shared" si="11"/>
        <v>62.80434429645538</v>
      </c>
      <c r="AE37" s="9">
        <f t="shared" si="6"/>
        <v>0.5651595686610378</v>
      </c>
      <c r="AF37" s="9">
        <f t="shared" si="12"/>
        <v>3</v>
      </c>
      <c r="AG37" s="9" t="str">
        <f t="shared" si="13"/>
        <v>A</v>
      </c>
      <c r="AH37" s="9">
        <f t="shared" si="14"/>
        <v>9999</v>
      </c>
      <c r="AI37" s="9">
        <f t="shared" si="15"/>
        <v>1</v>
      </c>
      <c r="AJ37" s="9">
        <f t="shared" si="16"/>
        <v>1</v>
      </c>
      <c r="AK37" s="9">
        <f t="shared" si="17"/>
        <v>2</v>
      </c>
      <c r="AL37" s="9">
        <f t="shared" si="18"/>
        <v>4</v>
      </c>
      <c r="AM37" s="9">
        <f t="shared" si="19"/>
        <v>2</v>
      </c>
      <c r="AN37" s="9">
        <f t="shared" si="20"/>
        <v>14</v>
      </c>
      <c r="AO37" s="9">
        <f t="shared" si="7"/>
        <v>7.633681893348694</v>
      </c>
      <c r="AP37" s="9">
        <f t="shared" si="21"/>
        <v>11</v>
      </c>
      <c r="AQ37" s="9">
        <f t="shared" si="22"/>
        <v>3.190642247074428</v>
      </c>
      <c r="AR37" s="9">
        <f t="shared" si="23"/>
        <v>64.68712238928622</v>
      </c>
      <c r="AS37" s="9">
        <f t="shared" si="24"/>
        <v>63.36950386511642</v>
      </c>
      <c r="AT37" s="9">
        <f t="shared" si="25"/>
        <v>70.43802618980408</v>
      </c>
      <c r="AU37" s="9">
        <f t="shared" si="8"/>
        <v>1</v>
      </c>
      <c r="AV37" s="9">
        <f t="shared" si="9"/>
        <v>1</v>
      </c>
    </row>
    <row r="38" spans="3:48" ht="12.75">
      <c r="C38" s="2">
        <v>24</v>
      </c>
      <c r="D38" s="9">
        <f>[3]!RV_rand(-D37)</f>
        <v>0.42491811513900757</v>
      </c>
      <c r="E38" s="9">
        <f>[3]!RV_rand(-E37)</f>
        <v>0.5368349552154541</v>
      </c>
      <c r="F38" s="9">
        <f>[3]!RV_inverse(arrivals,D38)</f>
        <v>4.249181151390076</v>
      </c>
      <c r="G38" s="9">
        <f>[3]!RV_inverse(service,E38)</f>
        <v>4.306007325015033</v>
      </c>
      <c r="I38" s="2">
        <v>24</v>
      </c>
      <c r="J38" s="11">
        <f t="shared" si="4"/>
        <v>110.3782057762146</v>
      </c>
      <c r="K38" s="11">
        <f>[1]!QS_enter($M$14:M37,J38,SimQ_2_NMax)</f>
        <v>110.3782057762146</v>
      </c>
      <c r="L38" s="11">
        <f>[1]!QS_start_time($M$14:M37,K38,SimQ_2_NServ)</f>
        <v>110.3782057762146</v>
      </c>
      <c r="M38" s="11">
        <f t="shared" si="5"/>
        <v>114.68421310122963</v>
      </c>
      <c r="N38" s="11">
        <f t="shared" si="0"/>
        <v>4.306007325015031</v>
      </c>
      <c r="O38" s="11">
        <f t="shared" si="1"/>
        <v>4.306007325015031</v>
      </c>
      <c r="P38" s="11">
        <f t="shared" si="2"/>
        <v>1</v>
      </c>
      <c r="Q38" s="11">
        <f t="shared" si="3"/>
        <v>1</v>
      </c>
      <c r="S38">
        <f t="shared" si="10"/>
        <v>0</v>
      </c>
      <c r="W38" s="2">
        <v>23</v>
      </c>
      <c r="X38" s="9">
        <f>[3]!RV_rand(-X37)</f>
        <v>0.21821171045303345</v>
      </c>
      <c r="Y38" s="9">
        <f>[3]!RV_rand(-Y37)</f>
        <v>0.07922524213790894</v>
      </c>
      <c r="Z38" s="9">
        <f>[3]!RV_inverse(arrivals,X38)</f>
        <v>2.1821171045303345</v>
      </c>
      <c r="AA38" s="9">
        <f>[3]!RV_inverse(service,Y38)</f>
        <v>1.5416735577226186</v>
      </c>
      <c r="AC38" s="2">
        <v>23</v>
      </c>
      <c r="AD38" s="9">
        <f t="shared" si="11"/>
        <v>63.36950386511642</v>
      </c>
      <c r="AE38" s="9">
        <f t="shared" si="6"/>
        <v>1.317618524169795</v>
      </c>
      <c r="AF38" s="9">
        <f t="shared" si="12"/>
        <v>2</v>
      </c>
      <c r="AG38" s="9" t="str">
        <f t="shared" si="13"/>
        <v>S</v>
      </c>
      <c r="AH38" s="9">
        <f t="shared" si="14"/>
        <v>9999</v>
      </c>
      <c r="AI38" s="9">
        <f t="shared" si="15"/>
        <v>1</v>
      </c>
      <c r="AJ38" s="9">
        <f t="shared" si="16"/>
        <v>1</v>
      </c>
      <c r="AK38" s="9">
        <f t="shared" si="17"/>
        <v>2</v>
      </c>
      <c r="AL38" s="9">
        <f t="shared" si="18"/>
        <v>3</v>
      </c>
      <c r="AM38" s="9">
        <f t="shared" si="19"/>
        <v>1</v>
      </c>
      <c r="AN38" s="9">
        <f t="shared" si="20"/>
        <v>14</v>
      </c>
      <c r="AO38" s="9">
        <f t="shared" si="7"/>
        <v>7.633681893348694</v>
      </c>
      <c r="AP38" s="9">
        <f t="shared" si="21"/>
        <v>12</v>
      </c>
      <c r="AQ38" s="9">
        <f t="shared" si="22"/>
        <v>4.453211496466265</v>
      </c>
      <c r="AR38" s="9">
        <f t="shared" si="23"/>
        <v>64.68712238928622</v>
      </c>
      <c r="AS38" s="9">
        <f t="shared" si="24"/>
        <v>67.82271536158268</v>
      </c>
      <c r="AT38" s="9">
        <f t="shared" si="25"/>
        <v>70.43802618980408</v>
      </c>
      <c r="AU38" s="9">
        <f t="shared" si="8"/>
        <v>0</v>
      </c>
      <c r="AV38" s="9">
        <f t="shared" si="9"/>
        <v>0</v>
      </c>
    </row>
    <row r="39" spans="3:48" ht="12.75">
      <c r="C39" s="2">
        <v>25</v>
      </c>
      <c r="D39" s="9">
        <f>[3]!RV_rand(-D38)</f>
        <v>0.5327138304710388</v>
      </c>
      <c r="E39" s="9">
        <f>[3]!RV_rand(-E38)</f>
        <v>0.7895275354385376</v>
      </c>
      <c r="F39" s="9">
        <f>[3]!RV_inverse(arrivals,D39)</f>
        <v>5.327138304710388</v>
      </c>
      <c r="G39" s="9">
        <f>[3]!RV_inverse(service,E39)</f>
        <v>6.161631561665864</v>
      </c>
      <c r="I39" s="2">
        <v>25</v>
      </c>
      <c r="J39" s="11">
        <f t="shared" si="4"/>
        <v>115.70534408092499</v>
      </c>
      <c r="K39" s="11">
        <f>[1]!QS_enter($M$14:M38,J39,SimQ_2_NMax)</f>
        <v>115.70534408092499</v>
      </c>
      <c r="L39" s="11">
        <f>[1]!QS_start_time($M$14:M38,K39,SimQ_2_NServ)</f>
        <v>115.70534408092499</v>
      </c>
      <c r="M39" s="11">
        <f t="shared" si="5"/>
        <v>121.86697564259086</v>
      </c>
      <c r="N39" s="11">
        <f t="shared" si="0"/>
        <v>6.161631561665871</v>
      </c>
      <c r="O39" s="11">
        <f t="shared" si="1"/>
        <v>6.161631561665871</v>
      </c>
      <c r="P39" s="11">
        <f t="shared" si="2"/>
        <v>1</v>
      </c>
      <c r="Q39" s="11">
        <f t="shared" si="3"/>
        <v>1</v>
      </c>
      <c r="S39">
        <f t="shared" si="10"/>
        <v>0</v>
      </c>
      <c r="W39" s="2">
        <v>24</v>
      </c>
      <c r="X39" s="9">
        <f>[3]!RV_rand(-X38)</f>
        <v>0.46209508180618286</v>
      </c>
      <c r="Y39" s="9">
        <f>[3]!RV_rand(-Y38)</f>
        <v>0.5368349552154541</v>
      </c>
      <c r="Z39" s="9">
        <f>[3]!RV_inverse(arrivals,X39)</f>
        <v>4.620950818061829</v>
      </c>
      <c r="AA39" s="9">
        <f>[3]!RV_inverse(service,Y39)</f>
        <v>4.306007325015033</v>
      </c>
      <c r="AC39" s="2">
        <v>24</v>
      </c>
      <c r="AD39" s="9">
        <f t="shared" si="11"/>
        <v>64.68712238928622</v>
      </c>
      <c r="AE39" s="9">
        <f t="shared" si="6"/>
        <v>3.1355929722964646</v>
      </c>
      <c r="AF39" s="9">
        <f t="shared" si="12"/>
        <v>1</v>
      </c>
      <c r="AG39" s="9" t="str">
        <f t="shared" si="13"/>
        <v>S</v>
      </c>
      <c r="AH39" s="9">
        <f t="shared" si="14"/>
        <v>9999</v>
      </c>
      <c r="AI39" s="9">
        <f t="shared" si="15"/>
        <v>1</v>
      </c>
      <c r="AJ39" s="9">
        <f t="shared" si="16"/>
        <v>1</v>
      </c>
      <c r="AK39" s="9">
        <f t="shared" si="17"/>
        <v>2</v>
      </c>
      <c r="AL39" s="9">
        <f t="shared" si="18"/>
        <v>2</v>
      </c>
      <c r="AM39" s="9">
        <f t="shared" si="19"/>
        <v>0</v>
      </c>
      <c r="AN39" s="9">
        <f t="shared" si="20"/>
        <v>14</v>
      </c>
      <c r="AO39" s="9">
        <f t="shared" si="7"/>
        <v>7.633681893348694</v>
      </c>
      <c r="AP39" s="9">
        <f t="shared" si="21"/>
        <v>13</v>
      </c>
      <c r="AQ39" s="9">
        <f t="shared" si="22"/>
        <v>5.5135024289225605</v>
      </c>
      <c r="AR39" s="9">
        <f t="shared" si="23"/>
        <v>70.20062481820878</v>
      </c>
      <c r="AS39" s="9">
        <f t="shared" si="24"/>
        <v>67.82271536158268</v>
      </c>
      <c r="AT39" s="9">
        <f t="shared" si="25"/>
        <v>70.43802618980408</v>
      </c>
      <c r="AU39" s="9">
        <f t="shared" si="8"/>
        <v>0</v>
      </c>
      <c r="AV39" s="9">
        <f t="shared" si="9"/>
        <v>0</v>
      </c>
    </row>
    <row r="40" spans="3:48" ht="12.75">
      <c r="C40" s="2">
        <v>26</v>
      </c>
      <c r="D40" s="9">
        <f>[3]!RV_rand(-D39)</f>
        <v>0.30744510889053345</v>
      </c>
      <c r="E40" s="9">
        <f>[3]!RV_rand(-E39)</f>
        <v>0.5210738182067871</v>
      </c>
      <c r="F40" s="9">
        <f>[3]!RV_inverse(arrivals,D40)</f>
        <v>3.0744510889053345</v>
      </c>
      <c r="G40" s="9">
        <f>[3]!RV_inverse(service,E40)</f>
        <v>4.209936774559331</v>
      </c>
      <c r="I40" s="2">
        <v>26</v>
      </c>
      <c r="J40" s="11">
        <f t="shared" si="4"/>
        <v>118.77979516983032</v>
      </c>
      <c r="K40" s="11">
        <f>[1]!QS_enter($M$14:M39,J40,SimQ_2_NMax)</f>
        <v>118.77979516983032</v>
      </c>
      <c r="L40" s="11">
        <f>[1]!QS_start_time($M$14:M39,K40,SimQ_2_NServ)</f>
        <v>118.77979516983032</v>
      </c>
      <c r="M40" s="11">
        <f t="shared" si="5"/>
        <v>122.98973194438966</v>
      </c>
      <c r="N40" s="11">
        <f t="shared" si="0"/>
        <v>4.209936774559338</v>
      </c>
      <c r="O40" s="11">
        <f t="shared" si="1"/>
        <v>4.209936774559338</v>
      </c>
      <c r="P40" s="11">
        <f t="shared" si="2"/>
        <v>1</v>
      </c>
      <c r="Q40" s="11">
        <f t="shared" si="3"/>
        <v>1</v>
      </c>
      <c r="S40">
        <f t="shared" si="10"/>
        <v>0</v>
      </c>
      <c r="W40" s="2">
        <v>25</v>
      </c>
      <c r="X40" s="9">
        <f>[3]!RV_rand(-X39)</f>
        <v>0.08479851484298706</v>
      </c>
      <c r="Y40" s="9">
        <f>[3]!RV_rand(-Y39)</f>
        <v>0.7895275354385376</v>
      </c>
      <c r="Z40" s="9">
        <f>[3]!RV_inverse(arrivals,X40)</f>
        <v>0.8479851484298706</v>
      </c>
      <c r="AA40" s="9">
        <f>[3]!RV_inverse(service,Y40)</f>
        <v>6.161631561665864</v>
      </c>
      <c r="AC40" s="2">
        <v>25</v>
      </c>
      <c r="AD40" s="9">
        <f t="shared" si="11"/>
        <v>67.82271536158268</v>
      </c>
      <c r="AE40" s="9">
        <f t="shared" si="6"/>
        <v>2.3779094566260994</v>
      </c>
      <c r="AF40" s="9">
        <f t="shared" si="12"/>
        <v>2</v>
      </c>
      <c r="AG40" s="9" t="str">
        <f t="shared" si="13"/>
        <v>S</v>
      </c>
      <c r="AH40" s="9">
        <f t="shared" si="14"/>
        <v>9999</v>
      </c>
      <c r="AI40" s="9">
        <f t="shared" si="15"/>
        <v>1</v>
      </c>
      <c r="AJ40" s="9">
        <f t="shared" si="16"/>
        <v>0</v>
      </c>
      <c r="AK40" s="9">
        <f t="shared" si="17"/>
        <v>1</v>
      </c>
      <c r="AL40" s="9">
        <f t="shared" si="18"/>
        <v>1</v>
      </c>
      <c r="AM40" s="9">
        <f t="shared" si="19"/>
        <v>0</v>
      </c>
      <c r="AN40" s="9">
        <f t="shared" si="20"/>
        <v>14</v>
      </c>
      <c r="AO40" s="9">
        <f t="shared" si="7"/>
        <v>7.633681893348694</v>
      </c>
      <c r="AP40" s="9">
        <f t="shared" si="21"/>
        <v>13</v>
      </c>
      <c r="AQ40" s="9">
        <f t="shared" si="22"/>
        <v>5.5135024289225605</v>
      </c>
      <c r="AR40" s="9">
        <f t="shared" si="23"/>
        <v>70.20062481820878</v>
      </c>
      <c r="AS40" s="9">
        <f t="shared" si="24"/>
        <v>100000</v>
      </c>
      <c r="AT40" s="9">
        <f t="shared" si="25"/>
        <v>70.43802618980408</v>
      </c>
      <c r="AU40" s="9">
        <f t="shared" si="8"/>
        <v>0</v>
      </c>
      <c r="AV40" s="9">
        <f t="shared" si="9"/>
        <v>0</v>
      </c>
    </row>
    <row r="41" spans="3:48" ht="12.75">
      <c r="C41" s="2">
        <v>27</v>
      </c>
      <c r="D41" s="9">
        <f>[3]!RV_rand(-D40)</f>
        <v>0.5629913210868835</v>
      </c>
      <c r="E41" s="9">
        <f>[3]!RV_rand(-E40)</f>
        <v>0.23256289958953857</v>
      </c>
      <c r="F41" s="9">
        <f>[3]!RV_inverse(arrivals,D41)</f>
        <v>5.6299132108688354</v>
      </c>
      <c r="G41" s="9">
        <f>[3]!RV_inverse(service,E41)</f>
        <v>2.641379803232155</v>
      </c>
      <c r="I41" s="2">
        <v>27</v>
      </c>
      <c r="J41" s="11">
        <f t="shared" si="4"/>
        <v>124.40970838069916</v>
      </c>
      <c r="K41" s="11">
        <f>[1]!QS_enter($M$14:M40,J41,SimQ_2_NMax)</f>
        <v>124.40970838069916</v>
      </c>
      <c r="L41" s="11">
        <f>[1]!QS_start_time($M$14:M40,K41,SimQ_2_NServ)</f>
        <v>124.40970838069916</v>
      </c>
      <c r="M41" s="11">
        <f t="shared" si="5"/>
        <v>127.05108818393131</v>
      </c>
      <c r="N41" s="11">
        <f t="shared" si="0"/>
        <v>2.641379803232155</v>
      </c>
      <c r="O41" s="11">
        <f t="shared" si="1"/>
        <v>2.641379803232155</v>
      </c>
      <c r="P41" s="11">
        <f t="shared" si="2"/>
        <v>1</v>
      </c>
      <c r="Q41" s="11">
        <f t="shared" si="3"/>
        <v>1</v>
      </c>
      <c r="S41">
        <f t="shared" si="10"/>
        <v>0</v>
      </c>
      <c r="W41" s="2">
        <v>26</v>
      </c>
      <c r="X41" s="9">
        <f>[3]!RV_rand(-X40)</f>
        <v>0.5593264102935791</v>
      </c>
      <c r="Y41" s="9">
        <f>[3]!RV_rand(-Y40)</f>
        <v>0.5210738182067871</v>
      </c>
      <c r="Z41" s="9">
        <f>[3]!RV_inverse(arrivals,X41)</f>
        <v>5.593264102935791</v>
      </c>
      <c r="AA41" s="9">
        <f>[3]!RV_inverse(service,Y41)</f>
        <v>4.209936774559331</v>
      </c>
      <c r="AC41" s="2">
        <v>26</v>
      </c>
      <c r="AD41" s="9">
        <f t="shared" si="11"/>
        <v>70.20062481820878</v>
      </c>
      <c r="AE41" s="9">
        <f t="shared" si="6"/>
        <v>0.23740137159529695</v>
      </c>
      <c r="AF41" s="9">
        <f t="shared" si="12"/>
        <v>1</v>
      </c>
      <c r="AG41" s="9" t="str">
        <f t="shared" si="13"/>
        <v>S</v>
      </c>
      <c r="AH41" s="9">
        <f t="shared" si="14"/>
        <v>2</v>
      </c>
      <c r="AI41" s="9">
        <f t="shared" si="15"/>
        <v>0</v>
      </c>
      <c r="AJ41" s="9">
        <f t="shared" si="16"/>
        <v>0</v>
      </c>
      <c r="AK41" s="9">
        <f t="shared" si="17"/>
        <v>0</v>
      </c>
      <c r="AL41" s="9">
        <f t="shared" si="18"/>
        <v>0</v>
      </c>
      <c r="AM41" s="9">
        <f t="shared" si="19"/>
        <v>0</v>
      </c>
      <c r="AN41" s="9">
        <f t="shared" si="20"/>
        <v>14</v>
      </c>
      <c r="AO41" s="9">
        <f t="shared" si="7"/>
        <v>7.633681893348694</v>
      </c>
      <c r="AP41" s="9">
        <f t="shared" si="21"/>
        <v>13</v>
      </c>
      <c r="AQ41" s="9">
        <f t="shared" si="22"/>
        <v>5.5135024289225605</v>
      </c>
      <c r="AR41" s="9">
        <f t="shared" si="23"/>
        <v>100000</v>
      </c>
      <c r="AS41" s="9">
        <f t="shared" si="24"/>
        <v>100000</v>
      </c>
      <c r="AT41" s="9">
        <f t="shared" si="25"/>
        <v>70.43802618980408</v>
      </c>
      <c r="AU41" s="9">
        <f t="shared" si="8"/>
        <v>0</v>
      </c>
      <c r="AV41" s="9">
        <f t="shared" si="9"/>
        <v>0</v>
      </c>
    </row>
    <row r="42" spans="3:48" ht="12.75">
      <c r="C42" s="2">
        <v>28</v>
      </c>
      <c r="D42" s="9">
        <f>[3]!RV_rand(-D41)</f>
        <v>0.49029427766799927</v>
      </c>
      <c r="E42" s="9">
        <f>[3]!RV_rand(-E41)</f>
        <v>0.35750776529312134</v>
      </c>
      <c r="F42" s="9">
        <f>[3]!RV_inverse(arrivals,D42)</f>
        <v>4.902942776679993</v>
      </c>
      <c r="G42" s="9">
        <f>[3]!RV_inverse(service,E42)</f>
        <v>3.293700300197502</v>
      </c>
      <c r="I42" s="2">
        <v>28</v>
      </c>
      <c r="J42" s="11">
        <f t="shared" si="4"/>
        <v>129.31265115737915</v>
      </c>
      <c r="K42" s="11">
        <f>[1]!QS_enter($M$14:M41,J42,SimQ_2_NMax)</f>
        <v>129.31265115737915</v>
      </c>
      <c r="L42" s="11">
        <f>[1]!QS_start_time($M$14:M41,K42,SimQ_2_NServ)</f>
        <v>129.31265115737915</v>
      </c>
      <c r="M42" s="11">
        <f t="shared" si="5"/>
        <v>132.60635145757666</v>
      </c>
      <c r="N42" s="11">
        <f t="shared" si="0"/>
        <v>3.2937003001975143</v>
      </c>
      <c r="O42" s="11">
        <f t="shared" si="1"/>
        <v>3.2937003001975143</v>
      </c>
      <c r="P42" s="11">
        <f t="shared" si="2"/>
        <v>1</v>
      </c>
      <c r="Q42" s="11">
        <f t="shared" si="3"/>
        <v>1</v>
      </c>
      <c r="S42">
        <f t="shared" si="10"/>
        <v>0</v>
      </c>
      <c r="W42" s="2">
        <v>27</v>
      </c>
      <c r="X42" s="9">
        <f>[3]!RV_rand(-X41)</f>
        <v>0.2533031702041626</v>
      </c>
      <c r="Y42" s="9">
        <f>[3]!RV_rand(-Y41)</f>
        <v>0.23256289958953857</v>
      </c>
      <c r="Z42" s="9">
        <f>[3]!RV_inverse(arrivals,X42)</f>
        <v>2.533031702041626</v>
      </c>
      <c r="AA42" s="9">
        <f>[3]!RV_inverse(service,Y42)</f>
        <v>2.641379803232155</v>
      </c>
      <c r="AC42" s="2">
        <v>27</v>
      </c>
      <c r="AD42" s="9">
        <f t="shared" si="11"/>
        <v>70.43802618980408</v>
      </c>
      <c r="AE42" s="9">
        <f t="shared" si="6"/>
        <v>3.5437363386154175</v>
      </c>
      <c r="AF42" s="9">
        <f t="shared" si="12"/>
        <v>3</v>
      </c>
      <c r="AG42" s="9" t="str">
        <f t="shared" si="13"/>
        <v>A</v>
      </c>
      <c r="AH42" s="9">
        <f t="shared" si="14"/>
        <v>1</v>
      </c>
      <c r="AI42" s="9">
        <f t="shared" si="15"/>
        <v>1</v>
      </c>
      <c r="AJ42" s="9">
        <f t="shared" si="16"/>
        <v>0</v>
      </c>
      <c r="AK42" s="9">
        <f t="shared" si="17"/>
        <v>1</v>
      </c>
      <c r="AL42" s="9">
        <f t="shared" si="18"/>
        <v>1</v>
      </c>
      <c r="AM42" s="9">
        <f t="shared" si="19"/>
        <v>0</v>
      </c>
      <c r="AN42" s="9">
        <f t="shared" si="20"/>
        <v>15</v>
      </c>
      <c r="AO42" s="9">
        <f t="shared" si="7"/>
        <v>3.5437363386154175</v>
      </c>
      <c r="AP42" s="9">
        <f t="shared" si="21"/>
        <v>14</v>
      </c>
      <c r="AQ42" s="9">
        <f t="shared" si="22"/>
        <v>3.8421991279838674</v>
      </c>
      <c r="AR42" s="9">
        <f t="shared" si="23"/>
        <v>74.28022531778794</v>
      </c>
      <c r="AS42" s="9">
        <f t="shared" si="24"/>
        <v>100000</v>
      </c>
      <c r="AT42" s="9">
        <f t="shared" si="25"/>
        <v>73.9817625284195</v>
      </c>
      <c r="AU42" s="9">
        <f t="shared" si="8"/>
        <v>1</v>
      </c>
      <c r="AV42" s="9">
        <f t="shared" si="9"/>
        <v>1</v>
      </c>
    </row>
    <row r="43" spans="3:48" ht="12.75">
      <c r="C43" s="2">
        <v>29</v>
      </c>
      <c r="D43" s="9">
        <f>[3]!RV_rand(-D42)</f>
        <v>0.3238064646720886</v>
      </c>
      <c r="E43" s="9">
        <f>[3]!RV_rand(-E42)</f>
        <v>0.8065606951713562</v>
      </c>
      <c r="F43" s="9">
        <f>[3]!RV_inverse(arrivals,D43)</f>
        <v>3.2380646467208862</v>
      </c>
      <c r="G43" s="9">
        <f>[3]!RV_inverse(service,E43)</f>
        <v>6.320224041139536</v>
      </c>
      <c r="I43" s="2">
        <v>29</v>
      </c>
      <c r="J43" s="11">
        <f t="shared" si="4"/>
        <v>132.55071580410004</v>
      </c>
      <c r="K43" s="11">
        <f>[1]!QS_enter($M$14:M42,J43,SimQ_2_NMax)</f>
        <v>132.55071580410004</v>
      </c>
      <c r="L43" s="11">
        <f>[1]!QS_start_time($M$14:M42,K43,SimQ_2_NServ)</f>
        <v>132.55071580410004</v>
      </c>
      <c r="M43" s="11">
        <f t="shared" si="5"/>
        <v>138.87093984523958</v>
      </c>
      <c r="N43" s="11">
        <f t="shared" si="0"/>
        <v>6.320224041139539</v>
      </c>
      <c r="O43" s="11">
        <f t="shared" si="1"/>
        <v>6.320224041139539</v>
      </c>
      <c r="P43" s="11">
        <f t="shared" si="2"/>
        <v>1</v>
      </c>
      <c r="Q43" s="11">
        <f t="shared" si="3"/>
        <v>1</v>
      </c>
      <c r="S43">
        <f t="shared" si="10"/>
        <v>0</v>
      </c>
      <c r="W43" s="2">
        <v>28</v>
      </c>
      <c r="X43" s="9">
        <f>[3]!RV_rand(-X42)</f>
        <v>0.35866814851760864</v>
      </c>
      <c r="Y43" s="9">
        <f>[3]!RV_rand(-Y42)</f>
        <v>0.35750776529312134</v>
      </c>
      <c r="Z43" s="9">
        <f>[3]!RV_inverse(arrivals,X43)</f>
        <v>3.5866814851760864</v>
      </c>
      <c r="AA43" s="9">
        <f>[3]!RV_inverse(service,Y43)</f>
        <v>3.293700300197502</v>
      </c>
      <c r="AC43" s="2">
        <v>28</v>
      </c>
      <c r="AD43" s="9">
        <f t="shared" si="11"/>
        <v>73.9817625284195</v>
      </c>
      <c r="AE43" s="9">
        <f t="shared" si="6"/>
        <v>0.2984627893684433</v>
      </c>
      <c r="AF43" s="9">
        <f t="shared" si="12"/>
        <v>3</v>
      </c>
      <c r="AG43" s="9" t="str">
        <f t="shared" si="13"/>
        <v>A</v>
      </c>
      <c r="AH43" s="9">
        <f t="shared" si="14"/>
        <v>2</v>
      </c>
      <c r="AI43" s="9">
        <f t="shared" si="15"/>
        <v>1</v>
      </c>
      <c r="AJ43" s="9">
        <f t="shared" si="16"/>
        <v>1</v>
      </c>
      <c r="AK43" s="9">
        <f t="shared" si="17"/>
        <v>2</v>
      </c>
      <c r="AL43" s="9">
        <f t="shared" si="18"/>
        <v>2</v>
      </c>
      <c r="AM43" s="9">
        <f t="shared" si="19"/>
        <v>0</v>
      </c>
      <c r="AN43" s="9">
        <f t="shared" si="20"/>
        <v>16</v>
      </c>
      <c r="AO43" s="9">
        <f t="shared" si="7"/>
        <v>0.9807056188583374</v>
      </c>
      <c r="AP43" s="9">
        <f t="shared" si="21"/>
        <v>15</v>
      </c>
      <c r="AQ43" s="9">
        <f t="shared" si="22"/>
        <v>5.965244949441939</v>
      </c>
      <c r="AR43" s="9">
        <f t="shared" si="23"/>
        <v>74.28022531778794</v>
      </c>
      <c r="AS43" s="9">
        <f t="shared" si="24"/>
        <v>79.94700747786143</v>
      </c>
      <c r="AT43" s="9">
        <f t="shared" si="25"/>
        <v>74.96246814727783</v>
      </c>
      <c r="AU43" s="9">
        <f t="shared" si="8"/>
        <v>1</v>
      </c>
      <c r="AV43" s="9">
        <f t="shared" si="9"/>
        <v>1</v>
      </c>
    </row>
    <row r="44" spans="3:48" ht="12.75">
      <c r="C44" s="2">
        <v>30</v>
      </c>
      <c r="D44" s="9">
        <f>[3]!RV_rand(-D43)</f>
        <v>0.5549110770225525</v>
      </c>
      <c r="E44" s="9">
        <f>[3]!RV_rand(-E43)</f>
        <v>0.1277502179145813</v>
      </c>
      <c r="F44" s="9">
        <f>[3]!RV_inverse(arrivals,D44)</f>
        <v>5.549110770225525</v>
      </c>
      <c r="G44" s="9">
        <f>[3]!RV_inverse(service,E44)</f>
        <v>1.9576789036324538</v>
      </c>
      <c r="I44" s="2">
        <v>30</v>
      </c>
      <c r="J44" s="11">
        <f t="shared" si="4"/>
        <v>138.09982657432556</v>
      </c>
      <c r="K44" s="11">
        <f>[1]!QS_enter($M$14:M43,J44,SimQ_2_NMax)</f>
        <v>138.09982657432556</v>
      </c>
      <c r="L44" s="11">
        <f>[1]!QS_start_time($M$14:M43,K44,SimQ_2_NServ)</f>
        <v>138.09982657432556</v>
      </c>
      <c r="M44" s="11">
        <f t="shared" si="5"/>
        <v>140.05750547795802</v>
      </c>
      <c r="N44" s="11">
        <f t="shared" si="0"/>
        <v>1.9576789036324556</v>
      </c>
      <c r="O44" s="11">
        <f t="shared" si="1"/>
        <v>1.9576789036324556</v>
      </c>
      <c r="P44" s="11">
        <f t="shared" si="2"/>
        <v>1</v>
      </c>
      <c r="Q44" s="11">
        <f t="shared" si="3"/>
        <v>1</v>
      </c>
      <c r="S44">
        <f t="shared" si="10"/>
        <v>0</v>
      </c>
      <c r="W44" s="2">
        <v>29</v>
      </c>
      <c r="X44" s="9">
        <f>[3]!RV_rand(-X43)</f>
        <v>0.9182507395744324</v>
      </c>
      <c r="Y44" s="9">
        <f>[3]!RV_rand(-Y43)</f>
        <v>0.8065606951713562</v>
      </c>
      <c r="Z44" s="9">
        <f>[3]!RV_inverse(arrivals,X44)</f>
        <v>9.182507395744324</v>
      </c>
      <c r="AA44" s="9">
        <f>[3]!RV_inverse(service,Y44)</f>
        <v>6.320224041139536</v>
      </c>
      <c r="AC44" s="2">
        <v>29</v>
      </c>
      <c r="AD44" s="9">
        <f t="shared" si="11"/>
        <v>74.28022531778794</v>
      </c>
      <c r="AE44" s="9">
        <f t="shared" si="6"/>
        <v>0.6822428294898941</v>
      </c>
      <c r="AF44" s="9">
        <f t="shared" si="12"/>
        <v>1</v>
      </c>
      <c r="AG44" s="9" t="str">
        <f t="shared" si="13"/>
        <v>S</v>
      </c>
      <c r="AH44" s="9">
        <f t="shared" si="14"/>
        <v>9999</v>
      </c>
      <c r="AI44" s="9">
        <f t="shared" si="15"/>
        <v>0</v>
      </c>
      <c r="AJ44" s="9">
        <f t="shared" si="16"/>
        <v>1</v>
      </c>
      <c r="AK44" s="9">
        <f t="shared" si="17"/>
        <v>1</v>
      </c>
      <c r="AL44" s="9">
        <f t="shared" si="18"/>
        <v>1</v>
      </c>
      <c r="AM44" s="9">
        <f t="shared" si="19"/>
        <v>0</v>
      </c>
      <c r="AN44" s="9">
        <f t="shared" si="20"/>
        <v>16</v>
      </c>
      <c r="AO44" s="9">
        <f t="shared" si="7"/>
        <v>0.9807056188583374</v>
      </c>
      <c r="AP44" s="9">
        <f t="shared" si="21"/>
        <v>15</v>
      </c>
      <c r="AQ44" s="9">
        <f t="shared" si="22"/>
        <v>5.965244949441939</v>
      </c>
      <c r="AR44" s="9">
        <f t="shared" si="23"/>
        <v>100000</v>
      </c>
      <c r="AS44" s="9">
        <f t="shared" si="24"/>
        <v>79.94700747786143</v>
      </c>
      <c r="AT44" s="9">
        <f t="shared" si="25"/>
        <v>74.96246814727783</v>
      </c>
      <c r="AU44" s="9">
        <f t="shared" si="8"/>
        <v>0</v>
      </c>
      <c r="AV44" s="9">
        <f t="shared" si="9"/>
        <v>0</v>
      </c>
    </row>
    <row r="45" spans="3:48" ht="12.75">
      <c r="C45" s="2">
        <v>31</v>
      </c>
      <c r="D45" s="9">
        <f>[3]!RV_rand(-D44)</f>
        <v>0.49427133798599243</v>
      </c>
      <c r="E45" s="9">
        <f>[3]!RV_rand(-E44)</f>
        <v>0.34548455476760864</v>
      </c>
      <c r="F45" s="9">
        <f>[3]!RV_inverse(arrivals,D45)</f>
        <v>4.942713379859924</v>
      </c>
      <c r="G45" s="9">
        <f>[3]!RV_inverse(service,E45)</f>
        <v>3.2312423306766123</v>
      </c>
      <c r="I45" s="2">
        <v>31</v>
      </c>
      <c r="J45" s="11">
        <f t="shared" si="4"/>
        <v>143.0425399541855</v>
      </c>
      <c r="K45" s="11">
        <f>[1]!QS_enter($M$14:M44,J45,SimQ_2_NMax)</f>
        <v>143.0425399541855</v>
      </c>
      <c r="L45" s="11">
        <f>[1]!QS_start_time($M$14:M44,K45,SimQ_2_NServ)</f>
        <v>143.0425399541855</v>
      </c>
      <c r="M45" s="11">
        <f t="shared" si="5"/>
        <v>146.2737822848621</v>
      </c>
      <c r="N45" s="11">
        <f t="shared" si="0"/>
        <v>3.231242330676622</v>
      </c>
      <c r="O45" s="11">
        <f t="shared" si="1"/>
        <v>3.231242330676622</v>
      </c>
      <c r="P45" s="11">
        <f t="shared" si="2"/>
        <v>1</v>
      </c>
      <c r="Q45" s="11">
        <f t="shared" si="3"/>
        <v>1</v>
      </c>
      <c r="S45">
        <f t="shared" si="10"/>
        <v>0</v>
      </c>
      <c r="W45" s="2">
        <v>30</v>
      </c>
      <c r="X45" s="9">
        <f>[3]!RV_rand(-X44)</f>
        <v>0.9367230534553528</v>
      </c>
      <c r="Y45" s="9">
        <f>[3]!RV_rand(-Y44)</f>
        <v>0.1277502179145813</v>
      </c>
      <c r="Z45" s="9">
        <f>[3]!RV_inverse(arrivals,X45)</f>
        <v>9.367230534553528</v>
      </c>
      <c r="AA45" s="9">
        <f>[3]!RV_inverse(service,Y45)</f>
        <v>1.9576789036324538</v>
      </c>
      <c r="AC45" s="2">
        <v>30</v>
      </c>
      <c r="AD45" s="9">
        <f t="shared" si="11"/>
        <v>74.96246814727783</v>
      </c>
      <c r="AE45" s="9">
        <f t="shared" si="6"/>
        <v>4.341566562652588</v>
      </c>
      <c r="AF45" s="9">
        <f t="shared" si="12"/>
        <v>3</v>
      </c>
      <c r="AG45" s="9" t="str">
        <f t="shared" si="13"/>
        <v>A</v>
      </c>
      <c r="AH45" s="9">
        <f t="shared" si="14"/>
        <v>1</v>
      </c>
      <c r="AI45" s="9">
        <f t="shared" si="15"/>
        <v>1</v>
      </c>
      <c r="AJ45" s="9">
        <f t="shared" si="16"/>
        <v>1</v>
      </c>
      <c r="AK45" s="9">
        <f t="shared" si="17"/>
        <v>2</v>
      </c>
      <c r="AL45" s="9">
        <f t="shared" si="18"/>
        <v>2</v>
      </c>
      <c r="AM45" s="9">
        <f t="shared" si="19"/>
        <v>0</v>
      </c>
      <c r="AN45" s="9">
        <f t="shared" si="20"/>
        <v>17</v>
      </c>
      <c r="AO45" s="9">
        <f t="shared" si="7"/>
        <v>4.341566562652588</v>
      </c>
      <c r="AP45" s="9">
        <f t="shared" si="21"/>
        <v>16</v>
      </c>
      <c r="AQ45" s="9">
        <f t="shared" si="22"/>
        <v>6.240545699195255</v>
      </c>
      <c r="AR45" s="9">
        <f t="shared" si="23"/>
        <v>81.20301384647308</v>
      </c>
      <c r="AS45" s="9">
        <f t="shared" si="24"/>
        <v>79.94700747786143</v>
      </c>
      <c r="AT45" s="9">
        <f t="shared" si="25"/>
        <v>79.30403470993042</v>
      </c>
      <c r="AU45" s="9">
        <f t="shared" si="8"/>
        <v>1</v>
      </c>
      <c r="AV45" s="9">
        <f t="shared" si="9"/>
        <v>1</v>
      </c>
    </row>
    <row r="46" spans="3:48" ht="12.75">
      <c r="C46" s="2">
        <v>32</v>
      </c>
      <c r="D46" s="9">
        <f>[3]!RV_rand(-D45)</f>
        <v>0.9215261340141296</v>
      </c>
      <c r="E46" s="9">
        <f>[3]!RV_rand(-E45)</f>
        <v>0.9973523020744324</v>
      </c>
      <c r="F46" s="9">
        <f>[3]!RV_inverse(arrivals,D46)</f>
        <v>9.215261340141296</v>
      </c>
      <c r="G46" s="9">
        <f>[3]!RV_inverse(service,E46)</f>
        <v>9.569490009833183</v>
      </c>
      <c r="I46" s="2">
        <v>32</v>
      </c>
      <c r="J46" s="11">
        <f t="shared" si="4"/>
        <v>152.25780129432678</v>
      </c>
      <c r="K46" s="11">
        <f>[1]!QS_enter($M$14:M45,J46,SimQ_2_NMax)</f>
        <v>152.25780129432678</v>
      </c>
      <c r="L46" s="11">
        <f>[1]!QS_start_time($M$14:M45,K46,SimQ_2_NServ)</f>
        <v>152.25780129432678</v>
      </c>
      <c r="M46" s="11">
        <f t="shared" si="5"/>
        <v>161.82729130415996</v>
      </c>
      <c r="N46" s="11">
        <f aca="true" t="shared" si="26" ref="N46:N64">IF(K46&gt;=SimQ_2_Start,1,IF(M46&gt;=SimQ_2_Start,(M46-SimQ_2_Start)/(M46-K46),0))*IF(K46&gt;=SimQ_2_Stop,0,IF(M46&gt;=SimQ_2_Stop,(SimQ_2_Stop-K46)/(M46-K46),1))*IF(K46="Balk",0,M46-K46)</f>
        <v>9.569490009833174</v>
      </c>
      <c r="O46" s="11">
        <f aca="true" t="shared" si="27" ref="O46:O64">IF(L46&gt;=SimQ_2_Start,1,IF(M46&gt;=SimQ_2_Start,(M46-SimQ_2_Start)/(M46-L46),0))*IF(L46&gt;=SimQ_2_Stop,0,IF(M46&gt;=SimQ_2_Stop,(SimQ_2_Stop-L46)/(M46-L46),1))*IF(L46="Balk",0,M46-L46)</f>
        <v>9.569490009833174</v>
      </c>
      <c r="P46" s="11">
        <f aca="true" t="shared" si="28" ref="P46:P64">IF(AND(J46&gt;=SimQ_2_Start,J46&lt;=SimQ_2_Stop),1,0)</f>
        <v>1</v>
      </c>
      <c r="Q46" s="11">
        <f aca="true" t="shared" si="29" ref="Q46:Q64">IF(AND(K46&gt;=SimQ_2_Start,K46&lt;=SimQ_2_Stop),1,0)</f>
        <v>1</v>
      </c>
      <c r="S46">
        <f t="shared" si="10"/>
        <v>0</v>
      </c>
      <c r="W46" s="2">
        <v>31</v>
      </c>
      <c r="X46" s="9">
        <f>[3]!RV_rand(-X45)</f>
        <v>0.6426586508750916</v>
      </c>
      <c r="Y46" s="9">
        <f>[3]!RV_rand(-Y45)</f>
        <v>0.34548455476760864</v>
      </c>
      <c r="Z46" s="9">
        <f>[3]!RV_inverse(arrivals,X46)</f>
        <v>6.4265865087509155</v>
      </c>
      <c r="AA46" s="9">
        <f>[3]!RV_inverse(service,Y46)</f>
        <v>3.2312423306766123</v>
      </c>
      <c r="AC46" s="2">
        <v>31</v>
      </c>
      <c r="AD46" s="9">
        <f t="shared" si="11"/>
        <v>79.30403470993042</v>
      </c>
      <c r="AE46" s="9">
        <f t="shared" si="6"/>
        <v>0.6429727679310133</v>
      </c>
      <c r="AF46" s="9">
        <f t="shared" si="12"/>
        <v>3</v>
      </c>
      <c r="AG46" s="9" t="str">
        <f t="shared" si="13"/>
        <v>A</v>
      </c>
      <c r="AH46" s="9">
        <f t="shared" si="14"/>
        <v>9999</v>
      </c>
      <c r="AI46" s="9">
        <f t="shared" si="15"/>
        <v>1</v>
      </c>
      <c r="AJ46" s="9">
        <f t="shared" si="16"/>
        <v>1</v>
      </c>
      <c r="AK46" s="9">
        <f t="shared" si="17"/>
        <v>2</v>
      </c>
      <c r="AL46" s="9">
        <f t="shared" si="18"/>
        <v>3</v>
      </c>
      <c r="AM46" s="9">
        <f t="shared" si="19"/>
        <v>1</v>
      </c>
      <c r="AN46" s="9">
        <f t="shared" si="20"/>
        <v>18</v>
      </c>
      <c r="AO46" s="9">
        <f t="shared" si="7"/>
        <v>3.841429352760315</v>
      </c>
      <c r="AP46" s="9">
        <f t="shared" si="21"/>
        <v>16</v>
      </c>
      <c r="AQ46" s="9">
        <f t="shared" si="22"/>
        <v>6.240545699195255</v>
      </c>
      <c r="AR46" s="9">
        <f t="shared" si="23"/>
        <v>81.20301384647308</v>
      </c>
      <c r="AS46" s="9">
        <f t="shared" si="24"/>
        <v>79.94700747786143</v>
      </c>
      <c r="AT46" s="9">
        <f t="shared" si="25"/>
        <v>83.14546406269073</v>
      </c>
      <c r="AU46" s="9">
        <f t="shared" si="8"/>
        <v>1</v>
      </c>
      <c r="AV46" s="9">
        <f t="shared" si="9"/>
        <v>1</v>
      </c>
    </row>
    <row r="47" spans="3:48" ht="12.75">
      <c r="C47" s="2">
        <v>33</v>
      </c>
      <c r="D47" s="9">
        <f>[3]!RV_rand(-D46)</f>
        <v>0.976213276386261</v>
      </c>
      <c r="E47" s="9">
        <f>[3]!RV_rand(-E46)</f>
        <v>0.6994183659553528</v>
      </c>
      <c r="F47" s="9">
        <f>[3]!RV_inverse(arrivals,D47)</f>
        <v>9.76213276386261</v>
      </c>
      <c r="G47" s="9">
        <f>[3]!RV_inverse(service,E47)</f>
        <v>5.412984191786116</v>
      </c>
      <c r="I47" s="2">
        <v>33</v>
      </c>
      <c r="J47" s="11">
        <f aca="true" t="shared" si="30" ref="J47:J64">J46+INDEX(SimQ_2_TBA,I47)</f>
        <v>162.0199340581894</v>
      </c>
      <c r="K47" s="11">
        <f>[1]!QS_enter($M$14:M46,J47,SimQ_2_NMax)</f>
        <v>162.0199340581894</v>
      </c>
      <c r="L47" s="11">
        <f>[1]!QS_start_time($M$14:M46,K47,SimQ_2_NServ)</f>
        <v>162.0199340581894</v>
      </c>
      <c r="M47" s="11">
        <f aca="true" t="shared" si="31" ref="M47:M64">IF(L47="Balk","Balk",INDEX(SimQ_2_TFS,I47)+L47)</f>
        <v>167.4329182499755</v>
      </c>
      <c r="N47" s="11">
        <f t="shared" si="26"/>
        <v>5.412984191786109</v>
      </c>
      <c r="O47" s="11">
        <f t="shared" si="27"/>
        <v>5.412984191786109</v>
      </c>
      <c r="P47" s="11">
        <f t="shared" si="28"/>
        <v>1</v>
      </c>
      <c r="Q47" s="11">
        <f t="shared" si="29"/>
        <v>1</v>
      </c>
      <c r="S47">
        <f t="shared" si="10"/>
        <v>0</v>
      </c>
      <c r="W47" s="2">
        <v>32</v>
      </c>
      <c r="X47" s="9">
        <f>[3]!RV_rand(-X46)</f>
        <v>0.8657942414283752</v>
      </c>
      <c r="Y47" s="9">
        <f>[3]!RV_rand(-Y46)</f>
        <v>0.9973523020744324</v>
      </c>
      <c r="Z47" s="9">
        <f>[3]!RV_inverse(arrivals,X47)</f>
        <v>8.657942414283752</v>
      </c>
      <c r="AA47" s="9">
        <f>[3]!RV_inverse(service,Y47)</f>
        <v>9.569490009833183</v>
      </c>
      <c r="AC47" s="2">
        <v>32</v>
      </c>
      <c r="AD47" s="9">
        <f t="shared" si="11"/>
        <v>79.94700747786143</v>
      </c>
      <c r="AE47" s="9">
        <f aca="true" t="shared" si="32" ref="AE47:AE78">MAX(MIN(AD48,SimQ_3_Stop),SimQ_3_Start)-MAX(MIN(AD47,SimQ_3_Stop),SimQ_3_Start)</f>
        <v>1.2560063686116507</v>
      </c>
      <c r="AF47" s="9">
        <f t="shared" si="12"/>
        <v>2</v>
      </c>
      <c r="AG47" s="9" t="str">
        <f t="shared" si="13"/>
        <v>S</v>
      </c>
      <c r="AH47" s="9">
        <f t="shared" si="14"/>
        <v>9999</v>
      </c>
      <c r="AI47" s="9">
        <f t="shared" si="15"/>
        <v>1</v>
      </c>
      <c r="AJ47" s="9">
        <f t="shared" si="16"/>
        <v>1</v>
      </c>
      <c r="AK47" s="9">
        <f t="shared" si="17"/>
        <v>2</v>
      </c>
      <c r="AL47" s="9">
        <f t="shared" si="18"/>
        <v>2</v>
      </c>
      <c r="AM47" s="9">
        <f t="shared" si="19"/>
        <v>0</v>
      </c>
      <c r="AN47" s="9">
        <f t="shared" si="20"/>
        <v>18</v>
      </c>
      <c r="AO47" s="9">
        <f aca="true" t="shared" si="33" ref="AO47:AO78">IF(SimQ_3_NextArr&gt;50,999999,INDEX(SimQ_3_TBA,SimQ_3_NextArr))</f>
        <v>3.841429352760315</v>
      </c>
      <c r="AP47" s="9">
        <f t="shared" si="21"/>
        <v>17</v>
      </c>
      <c r="AQ47" s="9">
        <f t="shared" si="22"/>
        <v>4.589082617829603</v>
      </c>
      <c r="AR47" s="9">
        <f t="shared" si="23"/>
        <v>81.20301384647308</v>
      </c>
      <c r="AS47" s="9">
        <f t="shared" si="24"/>
        <v>84.53609009569104</v>
      </c>
      <c r="AT47" s="9">
        <f t="shared" si="25"/>
        <v>83.14546406269073</v>
      </c>
      <c r="AU47" s="9">
        <f aca="true" t="shared" si="34" ref="AU47:AU78">IF(AND(OR(SimQ_3_EName="A",SimQ_3_EName="Balk"),SimQ_3_Time&gt;=SimQ_3_Start,SimQ_3_Time&lt;=SimQ_3_Stop),1,0)</f>
        <v>0</v>
      </c>
      <c r="AV47" s="9">
        <f aca="true" t="shared" si="35" ref="AV47:AV78">IF(AND(SimQ_3_EName="A",SimQ_3_Time&gt;=SimQ_3_Start,SimQ_3_Time&lt;=SimQ_3_Stop),1,0)</f>
        <v>0</v>
      </c>
    </row>
    <row r="48" spans="3:48" ht="12.75">
      <c r="C48" s="2">
        <v>34</v>
      </c>
      <c r="D48" s="9">
        <f>[3]!RV_rand(-D47)</f>
        <v>0.8762387633323669</v>
      </c>
      <c r="E48" s="9">
        <f>[3]!RV_rand(-E47)</f>
        <v>0.35457271337509155</v>
      </c>
      <c r="F48" s="9">
        <f>[3]!RV_inverse(arrivals,D48)</f>
        <v>8.76238763332367</v>
      </c>
      <c r="G48" s="9">
        <f>[3]!RV_inverse(service,E48)</f>
        <v>3.2783997966009384</v>
      </c>
      <c r="I48" s="2">
        <v>34</v>
      </c>
      <c r="J48" s="11">
        <f t="shared" si="30"/>
        <v>170.78232169151306</v>
      </c>
      <c r="K48" s="11">
        <f>[1]!QS_enter($M$14:M47,J48,SimQ_2_NMax)</f>
        <v>170.78232169151306</v>
      </c>
      <c r="L48" s="11">
        <f>[1]!QS_start_time($M$14:M47,K48,SimQ_2_NServ)</f>
        <v>170.78232169151306</v>
      </c>
      <c r="M48" s="11">
        <f t="shared" si="31"/>
        <v>174.060721488114</v>
      </c>
      <c r="N48" s="11">
        <f t="shared" si="26"/>
        <v>3.278399796600951</v>
      </c>
      <c r="O48" s="11">
        <f t="shared" si="27"/>
        <v>3.278399796600951</v>
      </c>
      <c r="P48" s="11">
        <f t="shared" si="28"/>
        <v>1</v>
      </c>
      <c r="Q48" s="11">
        <f t="shared" si="29"/>
        <v>1</v>
      </c>
      <c r="S48">
        <f t="shared" si="10"/>
        <v>0</v>
      </c>
      <c r="W48" s="2">
        <v>33</v>
      </c>
      <c r="X48" s="9">
        <f>[3]!RV_rand(-X47)</f>
        <v>0.29856032133102417</v>
      </c>
      <c r="Y48" s="9">
        <f>[3]!RV_rand(-Y47)</f>
        <v>0.6994183659553528</v>
      </c>
      <c r="Z48" s="9">
        <f>[3]!RV_inverse(arrivals,X48)</f>
        <v>2.9856032133102417</v>
      </c>
      <c r="AA48" s="9">
        <f>[3]!RV_inverse(service,Y48)</f>
        <v>5.412984191786116</v>
      </c>
      <c r="AC48" s="2">
        <v>33</v>
      </c>
      <c r="AD48" s="9">
        <f aca="true" t="shared" si="36" ref="AD48:AD79">MIN(AR47:AT47)</f>
        <v>81.20301384647308</v>
      </c>
      <c r="AE48" s="9">
        <f t="shared" si="32"/>
        <v>1.942450216217651</v>
      </c>
      <c r="AF48" s="9">
        <f aca="true" t="shared" si="37" ref="AF48:AF79">MATCH(SimQ_3_Time,AR47:AT47,0)</f>
        <v>1</v>
      </c>
      <c r="AG48" s="9" t="str">
        <f aca="true" t="shared" si="38" ref="AG48:AG79">IF(AND(SimQ_3_EIndex=3,AL47=SimQ_3_NMax),"Balk",INDEX(SimQ_3_EventNames,SimQ_3_EIndex))</f>
        <v>S</v>
      </c>
      <c r="AH48" s="9">
        <f aca="true" t="shared" si="39" ref="AH48:AH79">IF(MIN(AI47:AJ47)&lt;1,MATCH(MIN(AI47:AJ47),AI47:AJ47,0),9999)</f>
        <v>9999</v>
      </c>
      <c r="AI48" s="9">
        <f aca="true" t="shared" si="40" ref="AI48:AI79">IF(AND(SimQ_3_EName="A",SimQ_3_NextServe=1),AI47+1,IF(AND(SimQ_3_EIndex=1,AM47=0),MAX(AI47-1,0),AI47))</f>
        <v>0</v>
      </c>
      <c r="AJ48" s="9">
        <f aca="true" t="shared" si="41" ref="AJ48:AJ79">IF(AND(SimQ_3_EName="A",SimQ_3_NextServe=2),AJ47+1,IF(AND(SimQ_3_EIndex=2,AM47=0),MAX(AJ47-1,0),AJ47))</f>
        <v>1</v>
      </c>
      <c r="AK48" s="9">
        <f aca="true" t="shared" si="42" ref="AK48:AK79">SUM(AI48:AJ48)</f>
        <v>1</v>
      </c>
      <c r="AL48" s="9">
        <f aca="true" t="shared" si="43" ref="AL48:AL79">IF(SimQ_3_EName="A",AL47+1,IF(SimQ_3_EName="S",AL47-1,AL47))</f>
        <v>1</v>
      </c>
      <c r="AM48" s="9">
        <f aca="true" t="shared" si="44" ref="AM48:AM79">AL48-AK48</f>
        <v>0</v>
      </c>
      <c r="AN48" s="9">
        <f aca="true" t="shared" si="45" ref="AN48:AN79">IF(OR(SimQ_3_EName="A",SimQ_3_EName="Balk"),AN47+1,AN47)</f>
        <v>18</v>
      </c>
      <c r="AO48" s="9">
        <f t="shared" si="33"/>
        <v>3.841429352760315</v>
      </c>
      <c r="AP48" s="9">
        <f aca="true" t="shared" si="46" ref="AP48:AP79">IF(OR(AND(SimQ_3_EName="A",SimQ_3_NextServe&lt;9999),(AND(SimQ_3_EName="S",AM47&gt;0)),SimQ_3_EName="Balk"),AP47+1,AP47)</f>
        <v>17</v>
      </c>
      <c r="AQ48" s="9">
        <f aca="true" t="shared" si="47" ref="AQ48:AQ79">IF(SimQ_3_NextServ&gt;50,999999,INDEX(SimQ_3_TFS,SimQ_3_NextServ))</f>
        <v>4.589082617829603</v>
      </c>
      <c r="AR48" s="9">
        <f aca="true" t="shared" si="48" ref="AR48:AR79">IF(AND(SimQ_3_EName="A",SimQ_3_NextServe=1),SimQ_3_NextTFS+SimQ_3_Time,IF(AND(SimQ_3_EIndex=1,AM47&gt;0),SimQ_3_NextTFS+SimQ_3_Time,IF(AND(SimQ_3_EIndex=1,AM47=0),100000,AR47)))</f>
        <v>100000</v>
      </c>
      <c r="AS48" s="9">
        <f aca="true" t="shared" si="49" ref="AS48:AS79">IF(AND(SimQ_3_EName="A",SimQ_3_NextServe=2),SimQ_3_NextTFS+SimQ_3_Time,IF(AND(SimQ_3_EIndex=2,AM47&gt;0),SimQ_3_NextTFS+SimQ_3_Time,IF(AND(SimQ_3_EIndex=2,AM47=0),100000,AS47)))</f>
        <v>84.53609009569104</v>
      </c>
      <c r="AT48" s="9">
        <f aca="true" t="shared" si="50" ref="AT48:AT79">IF(OR(SimQ_3_EName="A",SimQ_3_EName="Balk"),SimQ_3_Time+SimQ_3_NextTBA,AT47)</f>
        <v>83.14546406269073</v>
      </c>
      <c r="AU48" s="9">
        <f t="shared" si="34"/>
        <v>0</v>
      </c>
      <c r="AV48" s="9">
        <f t="shared" si="35"/>
        <v>0</v>
      </c>
    </row>
    <row r="49" spans="3:48" ht="12.75">
      <c r="C49" s="2">
        <v>35</v>
      </c>
      <c r="D49" s="9">
        <f>[3]!RV_rand(-D48)</f>
        <v>0.6089015603065491</v>
      </c>
      <c r="E49" s="9">
        <f>[3]!RV_rand(-E48)</f>
        <v>0.7467784285545349</v>
      </c>
      <c r="F49" s="9">
        <f>[3]!RV_inverse(arrivals,D49)</f>
        <v>6.089015603065491</v>
      </c>
      <c r="G49" s="9">
        <f>[3]!RV_inverse(service,E49)</f>
        <v>5.789832580606928</v>
      </c>
      <c r="I49" s="2">
        <v>35</v>
      </c>
      <c r="J49" s="11">
        <f t="shared" si="30"/>
        <v>176.87133729457855</v>
      </c>
      <c r="K49" s="11">
        <f>[1]!QS_enter($M$14:M48,J49,SimQ_2_NMax)</f>
        <v>176.87133729457855</v>
      </c>
      <c r="L49" s="11">
        <f>[1]!QS_start_time($M$14:M48,K49,SimQ_2_NServ)</f>
        <v>176.87133729457855</v>
      </c>
      <c r="M49" s="11">
        <f t="shared" si="31"/>
        <v>182.6611698751855</v>
      </c>
      <c r="N49" s="11">
        <f t="shared" si="26"/>
        <v>5.789832580606941</v>
      </c>
      <c r="O49" s="11">
        <f t="shared" si="27"/>
        <v>5.789832580606941</v>
      </c>
      <c r="P49" s="11">
        <f t="shared" si="28"/>
        <v>1</v>
      </c>
      <c r="Q49" s="11">
        <f t="shared" si="29"/>
        <v>1</v>
      </c>
      <c r="S49">
        <f t="shared" si="10"/>
        <v>0</v>
      </c>
      <c r="W49" s="2">
        <v>34</v>
      </c>
      <c r="X49" s="9">
        <f>[3]!RV_rand(-X48)</f>
        <v>0.9241613745689392</v>
      </c>
      <c r="Y49" s="9">
        <f>[3]!RV_rand(-Y48)</f>
        <v>0.35457271337509155</v>
      </c>
      <c r="Z49" s="9">
        <f>[3]!RV_inverse(arrivals,X49)</f>
        <v>9.241613745689392</v>
      </c>
      <c r="AA49" s="9">
        <f>[3]!RV_inverse(service,Y49)</f>
        <v>3.2783997966009384</v>
      </c>
      <c r="AC49" s="2">
        <v>34</v>
      </c>
      <c r="AD49" s="9">
        <f t="shared" si="36"/>
        <v>83.14546406269073</v>
      </c>
      <c r="AE49" s="9">
        <f t="shared" si="32"/>
        <v>1.3906260330003022</v>
      </c>
      <c r="AF49" s="9">
        <f t="shared" si="37"/>
        <v>3</v>
      </c>
      <c r="AG49" s="9" t="str">
        <f t="shared" si="38"/>
        <v>A</v>
      </c>
      <c r="AH49" s="9">
        <f t="shared" si="39"/>
        <v>1</v>
      </c>
      <c r="AI49" s="9">
        <f t="shared" si="40"/>
        <v>1</v>
      </c>
      <c r="AJ49" s="9">
        <f t="shared" si="41"/>
        <v>1</v>
      </c>
      <c r="AK49" s="9">
        <f t="shared" si="42"/>
        <v>2</v>
      </c>
      <c r="AL49" s="9">
        <f t="shared" si="43"/>
        <v>2</v>
      </c>
      <c r="AM49" s="9">
        <f t="shared" si="44"/>
        <v>0</v>
      </c>
      <c r="AN49" s="9">
        <f t="shared" si="45"/>
        <v>19</v>
      </c>
      <c r="AO49" s="9">
        <f t="shared" si="33"/>
        <v>6.018278002738953</v>
      </c>
      <c r="AP49" s="9">
        <f t="shared" si="46"/>
        <v>18</v>
      </c>
      <c r="AQ49" s="9">
        <f t="shared" si="47"/>
        <v>2.6208551764946186</v>
      </c>
      <c r="AR49" s="9">
        <f t="shared" si="48"/>
        <v>85.76631923918535</v>
      </c>
      <c r="AS49" s="9">
        <f t="shared" si="49"/>
        <v>84.53609009569104</v>
      </c>
      <c r="AT49" s="9">
        <f t="shared" si="50"/>
        <v>89.16374206542969</v>
      </c>
      <c r="AU49" s="9">
        <f t="shared" si="34"/>
        <v>1</v>
      </c>
      <c r="AV49" s="9">
        <f t="shared" si="35"/>
        <v>1</v>
      </c>
    </row>
    <row r="50" spans="3:48" ht="12.75">
      <c r="C50" s="2">
        <v>36</v>
      </c>
      <c r="D50" s="9">
        <f>[3]!RV_rand(-D49)</f>
        <v>0.23769539594650269</v>
      </c>
      <c r="E50" s="9">
        <f>[3]!RV_rand(-E49)</f>
        <v>0.28927475214004517</v>
      </c>
      <c r="F50" s="9">
        <f>[3]!RV_inverse(arrivals,D50)</f>
        <v>2.376953959465027</v>
      </c>
      <c r="G50" s="9">
        <f>[3]!RV_inverse(service,E50)</f>
        <v>2.945885759672926</v>
      </c>
      <c r="I50" s="2">
        <v>36</v>
      </c>
      <c r="J50" s="11">
        <f t="shared" si="30"/>
        <v>179.24829125404358</v>
      </c>
      <c r="K50" s="11">
        <f>[1]!QS_enter($M$14:M49,J50,SimQ_2_NMax)</f>
        <v>179.24829125404358</v>
      </c>
      <c r="L50" s="11">
        <f>[1]!QS_start_time($M$14:M49,K50,SimQ_2_NServ)</f>
        <v>179.24829125404358</v>
      </c>
      <c r="M50" s="11">
        <f t="shared" si="31"/>
        <v>182.1941770137165</v>
      </c>
      <c r="N50" s="11">
        <f t="shared" si="26"/>
        <v>2.945885759672933</v>
      </c>
      <c r="O50" s="11">
        <f t="shared" si="27"/>
        <v>2.945885759672933</v>
      </c>
      <c r="P50" s="11">
        <f t="shared" si="28"/>
        <v>1</v>
      </c>
      <c r="Q50" s="11">
        <f t="shared" si="29"/>
        <v>1</v>
      </c>
      <c r="S50">
        <f t="shared" si="10"/>
        <v>0</v>
      </c>
      <c r="W50" s="2">
        <v>35</v>
      </c>
      <c r="X50" s="9">
        <f>[3]!RV_rand(-X49)</f>
        <v>0.7332001328468323</v>
      </c>
      <c r="Y50" s="9">
        <f>[3]!RV_rand(-Y49)</f>
        <v>0.7467784285545349</v>
      </c>
      <c r="Z50" s="9">
        <f>[3]!RV_inverse(arrivals,X50)</f>
        <v>7.332001328468323</v>
      </c>
      <c r="AA50" s="9">
        <f>[3]!RV_inverse(service,Y50)</f>
        <v>5.789832580606928</v>
      </c>
      <c r="AC50" s="2">
        <v>35</v>
      </c>
      <c r="AD50" s="9">
        <f t="shared" si="36"/>
        <v>84.53609009569104</v>
      </c>
      <c r="AE50" s="9">
        <f t="shared" si="32"/>
        <v>1.230229143494313</v>
      </c>
      <c r="AF50" s="9">
        <f t="shared" si="37"/>
        <v>2</v>
      </c>
      <c r="AG50" s="9" t="str">
        <f t="shared" si="38"/>
        <v>S</v>
      </c>
      <c r="AH50" s="9">
        <f t="shared" si="39"/>
        <v>9999</v>
      </c>
      <c r="AI50" s="9">
        <f t="shared" si="40"/>
        <v>1</v>
      </c>
      <c r="AJ50" s="9">
        <f t="shared" si="41"/>
        <v>0</v>
      </c>
      <c r="AK50" s="9">
        <f t="shared" si="42"/>
        <v>1</v>
      </c>
      <c r="AL50" s="9">
        <f t="shared" si="43"/>
        <v>1</v>
      </c>
      <c r="AM50" s="9">
        <f t="shared" si="44"/>
        <v>0</v>
      </c>
      <c r="AN50" s="9">
        <f t="shared" si="45"/>
        <v>19</v>
      </c>
      <c r="AO50" s="9">
        <f t="shared" si="33"/>
        <v>6.018278002738953</v>
      </c>
      <c r="AP50" s="9">
        <f t="shared" si="46"/>
        <v>18</v>
      </c>
      <c r="AQ50" s="9">
        <f t="shared" si="47"/>
        <v>2.6208551764946186</v>
      </c>
      <c r="AR50" s="9">
        <f t="shared" si="48"/>
        <v>85.76631923918535</v>
      </c>
      <c r="AS50" s="9">
        <f t="shared" si="49"/>
        <v>100000</v>
      </c>
      <c r="AT50" s="9">
        <f t="shared" si="50"/>
        <v>89.16374206542969</v>
      </c>
      <c r="AU50" s="9">
        <f t="shared" si="34"/>
        <v>0</v>
      </c>
      <c r="AV50" s="9">
        <f t="shared" si="35"/>
        <v>0</v>
      </c>
    </row>
    <row r="51" spans="3:48" ht="12.75">
      <c r="C51" s="2">
        <v>37</v>
      </c>
      <c r="D51" s="9">
        <f>[3]!RV_rand(-D50)</f>
        <v>0.322529137134552</v>
      </c>
      <c r="E51" s="9">
        <f>[3]!RV_rand(-E50)</f>
        <v>0.9278728365898132</v>
      </c>
      <c r="F51" s="9">
        <f>[3]!RV_inverse(arrivals,D51)</f>
        <v>3.22529137134552</v>
      </c>
      <c r="G51" s="9">
        <f>[3]!RV_inverse(service,E51)</f>
        <v>7.753023953681126</v>
      </c>
      <c r="I51" s="2">
        <v>37</v>
      </c>
      <c r="J51" s="11">
        <f t="shared" si="30"/>
        <v>182.4735826253891</v>
      </c>
      <c r="K51" s="11">
        <f>[1]!QS_enter($M$14:M50,J51,SimQ_2_NMax)</f>
        <v>182.4735826253891</v>
      </c>
      <c r="L51" s="11">
        <f>[1]!QS_start_time($M$14:M50,K51,SimQ_2_NServ)</f>
        <v>182.4735826253891</v>
      </c>
      <c r="M51" s="11">
        <f t="shared" si="31"/>
        <v>190.22660657907022</v>
      </c>
      <c r="N51" s="11">
        <f t="shared" si="26"/>
        <v>7.753023953681122</v>
      </c>
      <c r="O51" s="11">
        <f t="shared" si="27"/>
        <v>7.753023953681122</v>
      </c>
      <c r="P51" s="11">
        <f t="shared" si="28"/>
        <v>1</v>
      </c>
      <c r="Q51" s="11">
        <f t="shared" si="29"/>
        <v>1</v>
      </c>
      <c r="S51">
        <f t="shared" si="10"/>
        <v>0</v>
      </c>
      <c r="W51" s="2">
        <v>36</v>
      </c>
      <c r="X51" s="9">
        <f>[3]!RV_rand(-X50)</f>
        <v>0.5606004595756531</v>
      </c>
      <c r="Y51" s="9">
        <f>[3]!RV_rand(-Y50)</f>
        <v>0.28927475214004517</v>
      </c>
      <c r="Z51" s="9">
        <f>[3]!RV_inverse(arrivals,X51)</f>
        <v>5.606004595756531</v>
      </c>
      <c r="AA51" s="9">
        <f>[3]!RV_inverse(service,Y51)</f>
        <v>2.945885759672926</v>
      </c>
      <c r="AC51" s="2">
        <v>36</v>
      </c>
      <c r="AD51" s="9">
        <f t="shared" si="36"/>
        <v>85.76631923918535</v>
      </c>
      <c r="AE51" s="9">
        <f t="shared" si="32"/>
        <v>3.3974228262443376</v>
      </c>
      <c r="AF51" s="9">
        <f t="shared" si="37"/>
        <v>1</v>
      </c>
      <c r="AG51" s="9" t="str">
        <f t="shared" si="38"/>
        <v>S</v>
      </c>
      <c r="AH51" s="9">
        <f t="shared" si="39"/>
        <v>2</v>
      </c>
      <c r="AI51" s="9">
        <f t="shared" si="40"/>
        <v>0</v>
      </c>
      <c r="AJ51" s="9">
        <f t="shared" si="41"/>
        <v>0</v>
      </c>
      <c r="AK51" s="9">
        <f t="shared" si="42"/>
        <v>0</v>
      </c>
      <c r="AL51" s="9">
        <f t="shared" si="43"/>
        <v>0</v>
      </c>
      <c r="AM51" s="9">
        <f t="shared" si="44"/>
        <v>0</v>
      </c>
      <c r="AN51" s="9">
        <f t="shared" si="45"/>
        <v>19</v>
      </c>
      <c r="AO51" s="9">
        <f t="shared" si="33"/>
        <v>6.018278002738953</v>
      </c>
      <c r="AP51" s="9">
        <f t="shared" si="46"/>
        <v>18</v>
      </c>
      <c r="AQ51" s="9">
        <f t="shared" si="47"/>
        <v>2.6208551764946186</v>
      </c>
      <c r="AR51" s="9">
        <f t="shared" si="48"/>
        <v>100000</v>
      </c>
      <c r="AS51" s="9">
        <f t="shared" si="49"/>
        <v>100000</v>
      </c>
      <c r="AT51" s="9">
        <f t="shared" si="50"/>
        <v>89.16374206542969</v>
      </c>
      <c r="AU51" s="9">
        <f t="shared" si="34"/>
        <v>0</v>
      </c>
      <c r="AV51" s="9">
        <f t="shared" si="35"/>
        <v>0</v>
      </c>
    </row>
    <row r="52" spans="3:48" ht="12.75">
      <c r="C52" s="2">
        <v>38</v>
      </c>
      <c r="D52" s="9">
        <f>[3]!RV_rand(-D51)</f>
        <v>0.3567644953727722</v>
      </c>
      <c r="E52" s="9">
        <f>[3]!RV_rand(-E51)</f>
        <v>0.6280716061592102</v>
      </c>
      <c r="F52" s="9">
        <f>[3]!RV_inverse(arrivals,D52)</f>
        <v>3.567644953727722</v>
      </c>
      <c r="G52" s="9">
        <f>[3]!RV_inverse(service,E52)</f>
        <v>4.897550869878065</v>
      </c>
      <c r="I52" s="2">
        <v>38</v>
      </c>
      <c r="J52" s="11">
        <f t="shared" si="30"/>
        <v>186.04122757911682</v>
      </c>
      <c r="K52" s="11">
        <f>[1]!QS_enter($M$14:M51,J52,SimQ_2_NMax)</f>
        <v>186.04122757911682</v>
      </c>
      <c r="L52" s="11">
        <f>[1]!QS_start_time($M$14:M51,K52,SimQ_2_NServ)</f>
        <v>186.04122757911682</v>
      </c>
      <c r="M52" s="11">
        <f t="shared" si="31"/>
        <v>190.9387784489949</v>
      </c>
      <c r="N52" s="11">
        <f t="shared" si="26"/>
        <v>4.897550869878074</v>
      </c>
      <c r="O52" s="11">
        <f t="shared" si="27"/>
        <v>4.897550869878074</v>
      </c>
      <c r="P52" s="11">
        <f t="shared" si="28"/>
        <v>1</v>
      </c>
      <c r="Q52" s="11">
        <f t="shared" si="29"/>
        <v>1</v>
      </c>
      <c r="S52">
        <f t="shared" si="10"/>
        <v>0</v>
      </c>
      <c r="W52" s="2">
        <v>37</v>
      </c>
      <c r="X52" s="9">
        <f>[3]!RV_rand(-X51)</f>
        <v>0.9398496747016907</v>
      </c>
      <c r="Y52" s="9">
        <f>[3]!RV_rand(-Y51)</f>
        <v>0.9278728365898132</v>
      </c>
      <c r="Z52" s="9">
        <f>[3]!RV_inverse(arrivals,X52)</f>
        <v>9.398496747016907</v>
      </c>
      <c r="AA52" s="9">
        <f>[3]!RV_inverse(service,Y52)</f>
        <v>7.753023953681126</v>
      </c>
      <c r="AC52" s="2">
        <v>37</v>
      </c>
      <c r="AD52" s="9">
        <f t="shared" si="36"/>
        <v>89.16374206542969</v>
      </c>
      <c r="AE52" s="9">
        <f t="shared" si="32"/>
        <v>0.5433448310630951</v>
      </c>
      <c r="AF52" s="9">
        <f t="shared" si="37"/>
        <v>3</v>
      </c>
      <c r="AG52" s="9" t="str">
        <f t="shared" si="38"/>
        <v>A</v>
      </c>
      <c r="AH52" s="9">
        <f t="shared" si="39"/>
        <v>1</v>
      </c>
      <c r="AI52" s="9">
        <f t="shared" si="40"/>
        <v>1</v>
      </c>
      <c r="AJ52" s="9">
        <f t="shared" si="41"/>
        <v>0</v>
      </c>
      <c r="AK52" s="9">
        <f t="shared" si="42"/>
        <v>1</v>
      </c>
      <c r="AL52" s="9">
        <f t="shared" si="43"/>
        <v>1</v>
      </c>
      <c r="AM52" s="9">
        <f t="shared" si="44"/>
        <v>0</v>
      </c>
      <c r="AN52" s="9">
        <f t="shared" si="45"/>
        <v>20</v>
      </c>
      <c r="AO52" s="9">
        <f t="shared" si="33"/>
        <v>8.767145276069641</v>
      </c>
      <c r="AP52" s="9">
        <f t="shared" si="46"/>
        <v>19</v>
      </c>
      <c r="AQ52" s="9">
        <f t="shared" si="47"/>
        <v>0.5433448310630963</v>
      </c>
      <c r="AR52" s="9">
        <f t="shared" si="48"/>
        <v>89.70708689649278</v>
      </c>
      <c r="AS52" s="9">
        <f t="shared" si="49"/>
        <v>100000</v>
      </c>
      <c r="AT52" s="9">
        <f t="shared" si="50"/>
        <v>97.93088734149933</v>
      </c>
      <c r="AU52" s="9">
        <f t="shared" si="34"/>
        <v>1</v>
      </c>
      <c r="AV52" s="9">
        <f t="shared" si="35"/>
        <v>1</v>
      </c>
    </row>
    <row r="53" spans="3:48" ht="12.75">
      <c r="C53" s="2">
        <v>39</v>
      </c>
      <c r="D53" s="9">
        <f>[3]!RV_rand(-D52)</f>
        <v>0.19895976781845093</v>
      </c>
      <c r="E53" s="9">
        <f>[3]!RV_rand(-E52)</f>
        <v>0.9079684615135193</v>
      </c>
      <c r="F53" s="9">
        <f>[3]!RV_inverse(arrivals,D53)</f>
        <v>1.9895976781845093</v>
      </c>
      <c r="G53" s="9">
        <f>[3]!RV_inverse(service,E53)</f>
        <v>7.46184957413011</v>
      </c>
      <c r="I53" s="2">
        <v>39</v>
      </c>
      <c r="J53" s="11">
        <f t="shared" si="30"/>
        <v>188.03082525730133</v>
      </c>
      <c r="K53" s="11">
        <f>[1]!QS_enter($M$14:M52,J53,SimQ_2_NMax)</f>
        <v>188.03082525730133</v>
      </c>
      <c r="L53" s="11">
        <f>[1]!QS_start_time($M$14:M52,K53,SimQ_2_NServ)</f>
        <v>190.22660657907022</v>
      </c>
      <c r="M53" s="11">
        <f t="shared" si="31"/>
        <v>197.68845615320032</v>
      </c>
      <c r="N53" s="11">
        <f t="shared" si="26"/>
        <v>9.65763089589899</v>
      </c>
      <c r="O53" s="11">
        <f t="shared" si="27"/>
        <v>7.461849574130099</v>
      </c>
      <c r="P53" s="11">
        <f t="shared" si="28"/>
        <v>1</v>
      </c>
      <c r="Q53" s="11">
        <f t="shared" si="29"/>
        <v>1</v>
      </c>
      <c r="S53">
        <f t="shared" si="10"/>
        <v>2.195781321768891</v>
      </c>
      <c r="W53" s="2">
        <v>38</v>
      </c>
      <c r="X53" s="9">
        <f>[3]!RV_rand(-X52)</f>
        <v>0.3427514433860779</v>
      </c>
      <c r="Y53" s="9">
        <f>[3]!RV_rand(-Y52)</f>
        <v>0.6280716061592102</v>
      </c>
      <c r="Z53" s="9">
        <f>[3]!RV_inverse(arrivals,X53)</f>
        <v>3.427514433860779</v>
      </c>
      <c r="AA53" s="9">
        <f>[3]!RV_inverse(service,Y53)</f>
        <v>4.897550869878065</v>
      </c>
      <c r="AC53" s="2">
        <v>38</v>
      </c>
      <c r="AD53" s="9">
        <f t="shared" si="36"/>
        <v>89.70708689649278</v>
      </c>
      <c r="AE53" s="9">
        <f t="shared" si="32"/>
        <v>8.223800445006546</v>
      </c>
      <c r="AF53" s="9">
        <f t="shared" si="37"/>
        <v>1</v>
      </c>
      <c r="AG53" s="9" t="str">
        <f t="shared" si="38"/>
        <v>S</v>
      </c>
      <c r="AH53" s="9">
        <f t="shared" si="39"/>
        <v>2</v>
      </c>
      <c r="AI53" s="9">
        <f t="shared" si="40"/>
        <v>0</v>
      </c>
      <c r="AJ53" s="9">
        <f t="shared" si="41"/>
        <v>0</v>
      </c>
      <c r="AK53" s="9">
        <f t="shared" si="42"/>
        <v>0</v>
      </c>
      <c r="AL53" s="9">
        <f t="shared" si="43"/>
        <v>0</v>
      </c>
      <c r="AM53" s="9">
        <f t="shared" si="44"/>
        <v>0</v>
      </c>
      <c r="AN53" s="9">
        <f t="shared" si="45"/>
        <v>20</v>
      </c>
      <c r="AO53" s="9">
        <f t="shared" si="33"/>
        <v>8.767145276069641</v>
      </c>
      <c r="AP53" s="9">
        <f t="shared" si="46"/>
        <v>19</v>
      </c>
      <c r="AQ53" s="9">
        <f t="shared" si="47"/>
        <v>0.5433448310630963</v>
      </c>
      <c r="AR53" s="9">
        <f t="shared" si="48"/>
        <v>100000</v>
      </c>
      <c r="AS53" s="9">
        <f t="shared" si="49"/>
        <v>100000</v>
      </c>
      <c r="AT53" s="9">
        <f t="shared" si="50"/>
        <v>97.93088734149933</v>
      </c>
      <c r="AU53" s="9">
        <f t="shared" si="34"/>
        <v>0</v>
      </c>
      <c r="AV53" s="9">
        <f t="shared" si="35"/>
        <v>0</v>
      </c>
    </row>
    <row r="54" spans="3:48" ht="12.75">
      <c r="C54" s="2">
        <v>40</v>
      </c>
      <c r="D54" s="9">
        <f>[3]!RV_rand(-D53)</f>
        <v>0.4855988621711731</v>
      </c>
      <c r="E54" s="9">
        <f>[3]!RV_rand(-E53)</f>
        <v>0.551798403263092</v>
      </c>
      <c r="F54" s="9">
        <f>[3]!RV_inverse(arrivals,D54)</f>
        <v>4.855988621711731</v>
      </c>
      <c r="G54" s="9">
        <f>[3]!RV_inverse(service,E54)</f>
        <v>4.3987402098022965</v>
      </c>
      <c r="I54" s="2">
        <v>40</v>
      </c>
      <c r="J54" s="11">
        <f t="shared" si="30"/>
        <v>192.88681387901306</v>
      </c>
      <c r="K54" s="11">
        <f>[1]!QS_enter($M$14:M53,J54,SimQ_2_NMax)</f>
        <v>192.88681387901306</v>
      </c>
      <c r="L54" s="11">
        <f>[1]!QS_start_time($M$14:M53,K54,SimQ_2_NServ)</f>
        <v>192.88681387901306</v>
      </c>
      <c r="M54" s="11">
        <f t="shared" si="31"/>
        <v>197.28555408881536</v>
      </c>
      <c r="N54" s="11">
        <f t="shared" si="26"/>
        <v>4.398740209802298</v>
      </c>
      <c r="O54" s="11">
        <f t="shared" si="27"/>
        <v>4.398740209802298</v>
      </c>
      <c r="P54" s="11">
        <f t="shared" si="28"/>
        <v>1</v>
      </c>
      <c r="Q54" s="11">
        <f t="shared" si="29"/>
        <v>1</v>
      </c>
      <c r="S54">
        <f t="shared" si="10"/>
        <v>0</v>
      </c>
      <c r="W54" s="2">
        <v>39</v>
      </c>
      <c r="X54" s="9">
        <f>[3]!RV_rand(-X53)</f>
        <v>0.5608701109886169</v>
      </c>
      <c r="Y54" s="9">
        <f>[3]!RV_rand(-Y53)</f>
        <v>0.9079684615135193</v>
      </c>
      <c r="Z54" s="9">
        <f>[3]!RV_inverse(arrivals,X54)</f>
        <v>5.608701109886169</v>
      </c>
      <c r="AA54" s="9">
        <f>[3]!RV_inverse(service,Y54)</f>
        <v>7.46184957413011</v>
      </c>
      <c r="AC54" s="2">
        <v>39</v>
      </c>
      <c r="AD54" s="9">
        <f t="shared" si="36"/>
        <v>97.93088734149933</v>
      </c>
      <c r="AE54" s="9">
        <f t="shared" si="32"/>
        <v>3.2801107569703305</v>
      </c>
      <c r="AF54" s="9">
        <f t="shared" si="37"/>
        <v>3</v>
      </c>
      <c r="AG54" s="9" t="str">
        <f t="shared" si="38"/>
        <v>A</v>
      </c>
      <c r="AH54" s="9">
        <f t="shared" si="39"/>
        <v>1</v>
      </c>
      <c r="AI54" s="9">
        <f t="shared" si="40"/>
        <v>1</v>
      </c>
      <c r="AJ54" s="9">
        <f t="shared" si="41"/>
        <v>0</v>
      </c>
      <c r="AK54" s="9">
        <f t="shared" si="42"/>
        <v>1</v>
      </c>
      <c r="AL54" s="9">
        <f t="shared" si="43"/>
        <v>1</v>
      </c>
      <c r="AM54" s="9">
        <f t="shared" si="44"/>
        <v>0</v>
      </c>
      <c r="AN54" s="9">
        <f t="shared" si="45"/>
        <v>21</v>
      </c>
      <c r="AO54" s="9">
        <f t="shared" si="33"/>
        <v>3.5051625967025757</v>
      </c>
      <c r="AP54" s="9">
        <f t="shared" si="46"/>
        <v>20</v>
      </c>
      <c r="AQ54" s="9">
        <f t="shared" si="47"/>
        <v>3.2801107569703336</v>
      </c>
      <c r="AR54" s="9">
        <f t="shared" si="48"/>
        <v>101.21099809846966</v>
      </c>
      <c r="AS54" s="9">
        <f t="shared" si="49"/>
        <v>100000</v>
      </c>
      <c r="AT54" s="9">
        <f t="shared" si="50"/>
        <v>101.4360499382019</v>
      </c>
      <c r="AU54" s="9">
        <f t="shared" si="34"/>
        <v>1</v>
      </c>
      <c r="AV54" s="9">
        <f t="shared" si="35"/>
        <v>1</v>
      </c>
    </row>
    <row r="55" spans="3:48" ht="12.75">
      <c r="C55" s="2">
        <v>41</v>
      </c>
      <c r="D55" s="9">
        <f>[3]!RV_rand(-D54)</f>
        <v>0.18889302015304565</v>
      </c>
      <c r="E55" s="9">
        <f>[3]!RV_rand(-E54)</f>
        <v>0.2947470545768738</v>
      </c>
      <c r="F55" s="9">
        <f>[3]!RV_inverse(arrivals,D55)</f>
        <v>1.8889302015304565</v>
      </c>
      <c r="G55" s="9">
        <f>[3]!RV_inverse(service,E55)</f>
        <v>2.9736193415889804</v>
      </c>
      <c r="I55" s="2">
        <v>41</v>
      </c>
      <c r="J55" s="11">
        <f t="shared" si="30"/>
        <v>194.77574408054352</v>
      </c>
      <c r="K55" s="11">
        <f>[1]!QS_enter($M$14:M54,J55,SimQ_2_NMax)</f>
        <v>194.77574408054352</v>
      </c>
      <c r="L55" s="11">
        <f>[1]!QS_start_time($M$14:M54,K55,SimQ_2_NServ)</f>
        <v>197.28555408881536</v>
      </c>
      <c r="M55" s="11">
        <f t="shared" si="31"/>
        <v>200.25917343040433</v>
      </c>
      <c r="N55" s="11">
        <f t="shared" si="26"/>
        <v>5.483429349860813</v>
      </c>
      <c r="O55" s="11">
        <f t="shared" si="27"/>
        <v>2.9736193415889716</v>
      </c>
      <c r="P55" s="11">
        <f t="shared" si="28"/>
        <v>1</v>
      </c>
      <c r="Q55" s="11">
        <f t="shared" si="29"/>
        <v>1</v>
      </c>
      <c r="S55">
        <f t="shared" si="10"/>
        <v>2.5098100082718418</v>
      </c>
      <c r="W55" s="2">
        <v>40</v>
      </c>
      <c r="X55" s="9">
        <f>[3]!RV_rand(-X54)</f>
        <v>0.6175075173377991</v>
      </c>
      <c r="Y55" s="9">
        <f>[3]!RV_rand(-Y54)</f>
        <v>0.551798403263092</v>
      </c>
      <c r="Z55" s="9">
        <f>[3]!RV_inverse(arrivals,X55)</f>
        <v>6.175075173377991</v>
      </c>
      <c r="AA55" s="9">
        <f>[3]!RV_inverse(service,Y55)</f>
        <v>4.3987402098022965</v>
      </c>
      <c r="AC55" s="2">
        <v>40</v>
      </c>
      <c r="AD55" s="9">
        <f t="shared" si="36"/>
        <v>101.21099809846966</v>
      </c>
      <c r="AE55" s="9">
        <f t="shared" si="32"/>
        <v>0.22505183973224518</v>
      </c>
      <c r="AF55" s="9">
        <f t="shared" si="37"/>
        <v>1</v>
      </c>
      <c r="AG55" s="9" t="str">
        <f t="shared" si="38"/>
        <v>S</v>
      </c>
      <c r="AH55" s="9">
        <f t="shared" si="39"/>
        <v>2</v>
      </c>
      <c r="AI55" s="9">
        <f t="shared" si="40"/>
        <v>0</v>
      </c>
      <c r="AJ55" s="9">
        <f t="shared" si="41"/>
        <v>0</v>
      </c>
      <c r="AK55" s="9">
        <f t="shared" si="42"/>
        <v>0</v>
      </c>
      <c r="AL55" s="9">
        <f t="shared" si="43"/>
        <v>0</v>
      </c>
      <c r="AM55" s="9">
        <f t="shared" si="44"/>
        <v>0</v>
      </c>
      <c r="AN55" s="9">
        <f t="shared" si="45"/>
        <v>21</v>
      </c>
      <c r="AO55" s="9">
        <f t="shared" si="33"/>
        <v>3.5051625967025757</v>
      </c>
      <c r="AP55" s="9">
        <f t="shared" si="46"/>
        <v>20</v>
      </c>
      <c r="AQ55" s="9">
        <f t="shared" si="47"/>
        <v>3.2801107569703336</v>
      </c>
      <c r="AR55" s="9">
        <f t="shared" si="48"/>
        <v>100000</v>
      </c>
      <c r="AS55" s="9">
        <f t="shared" si="49"/>
        <v>100000</v>
      </c>
      <c r="AT55" s="9">
        <f t="shared" si="50"/>
        <v>101.4360499382019</v>
      </c>
      <c r="AU55" s="9">
        <f t="shared" si="34"/>
        <v>0</v>
      </c>
      <c r="AV55" s="9">
        <f t="shared" si="35"/>
        <v>0</v>
      </c>
    </row>
    <row r="56" spans="3:48" ht="12.75">
      <c r="C56" s="2">
        <v>42</v>
      </c>
      <c r="D56" s="9">
        <f>[3]!RV_rand(-D55)</f>
        <v>0.4511263966560364</v>
      </c>
      <c r="E56" s="9">
        <f>[3]!RV_rand(-E55)</f>
        <v>0.6218456625938416</v>
      </c>
      <c r="F56" s="9">
        <f>[3]!RV_inverse(arrivals,D56)</f>
        <v>4.511263966560364</v>
      </c>
      <c r="G56" s="9">
        <f>[3]!RV_inverse(service,E56)</f>
        <v>4.8550215580980325</v>
      </c>
      <c r="I56" s="2">
        <v>42</v>
      </c>
      <c r="J56" s="11">
        <f t="shared" si="30"/>
        <v>199.28700804710388</v>
      </c>
      <c r="K56" s="11">
        <f>[1]!QS_enter($M$14:M55,J56,SimQ_2_NMax)</f>
        <v>199.28700804710388</v>
      </c>
      <c r="L56" s="11">
        <f>[1]!QS_start_time($M$14:M55,K56,SimQ_2_NServ)</f>
        <v>199.28700804710388</v>
      </c>
      <c r="M56" s="11">
        <f t="shared" si="31"/>
        <v>204.1420296052019</v>
      </c>
      <c r="N56" s="11">
        <f t="shared" si="26"/>
        <v>4.855021558098031</v>
      </c>
      <c r="O56" s="11">
        <f t="shared" si="27"/>
        <v>4.855021558098031</v>
      </c>
      <c r="P56" s="11">
        <f t="shared" si="28"/>
        <v>1</v>
      </c>
      <c r="Q56" s="11">
        <f t="shared" si="29"/>
        <v>1</v>
      </c>
      <c r="S56">
        <f t="shared" si="10"/>
        <v>0</v>
      </c>
      <c r="W56" s="2">
        <v>41</v>
      </c>
      <c r="X56" s="9">
        <f>[3]!RV_rand(-X55)</f>
        <v>0.024377524852752686</v>
      </c>
      <c r="Y56" s="9">
        <f>[3]!RV_rand(-Y55)</f>
        <v>0.2947470545768738</v>
      </c>
      <c r="Z56" s="9">
        <f>[3]!RV_inverse(arrivals,X56)</f>
        <v>0.24377524852752686</v>
      </c>
      <c r="AA56" s="9">
        <f>[3]!RV_inverse(service,Y56)</f>
        <v>2.9736193415889804</v>
      </c>
      <c r="AC56" s="2">
        <v>41</v>
      </c>
      <c r="AD56" s="9">
        <f t="shared" si="36"/>
        <v>101.4360499382019</v>
      </c>
      <c r="AE56" s="9">
        <f t="shared" si="32"/>
        <v>6.041249632835388</v>
      </c>
      <c r="AF56" s="9">
        <f t="shared" si="37"/>
        <v>3</v>
      </c>
      <c r="AG56" s="9" t="str">
        <f t="shared" si="38"/>
        <v>A</v>
      </c>
      <c r="AH56" s="9">
        <f t="shared" si="39"/>
        <v>1</v>
      </c>
      <c r="AI56" s="9">
        <f t="shared" si="40"/>
        <v>1</v>
      </c>
      <c r="AJ56" s="9">
        <f t="shared" si="41"/>
        <v>0</v>
      </c>
      <c r="AK56" s="9">
        <f t="shared" si="42"/>
        <v>1</v>
      </c>
      <c r="AL56" s="9">
        <f t="shared" si="43"/>
        <v>1</v>
      </c>
      <c r="AM56" s="9">
        <f t="shared" si="44"/>
        <v>0</v>
      </c>
      <c r="AN56" s="9">
        <f t="shared" si="45"/>
        <v>22</v>
      </c>
      <c r="AO56" s="9">
        <f t="shared" si="33"/>
        <v>6.041249632835388</v>
      </c>
      <c r="AP56" s="9">
        <f t="shared" si="46"/>
        <v>21</v>
      </c>
      <c r="AQ56" s="9">
        <f t="shared" si="47"/>
        <v>9.456734173725964</v>
      </c>
      <c r="AR56" s="9">
        <f t="shared" si="48"/>
        <v>110.89278411192787</v>
      </c>
      <c r="AS56" s="9">
        <f t="shared" si="49"/>
        <v>100000</v>
      </c>
      <c r="AT56" s="9">
        <f t="shared" si="50"/>
        <v>107.47729957103729</v>
      </c>
      <c r="AU56" s="9">
        <f t="shared" si="34"/>
        <v>1</v>
      </c>
      <c r="AV56" s="9">
        <f t="shared" si="35"/>
        <v>1</v>
      </c>
    </row>
    <row r="57" spans="3:48" ht="12.75">
      <c r="C57" s="2">
        <v>43</v>
      </c>
      <c r="D57" s="9">
        <f>[3]!RV_rand(-D56)</f>
        <v>0.32736843824386597</v>
      </c>
      <c r="E57" s="9">
        <f>[3]!RV_rand(-E56)</f>
        <v>0.6157332062721252</v>
      </c>
      <c r="F57" s="9">
        <f>[3]!RV_inverse(arrivals,D57)</f>
        <v>3.2736843824386597</v>
      </c>
      <c r="G57" s="9">
        <f>[3]!RV_inverse(service,E57)</f>
        <v>4.813606734649838</v>
      </c>
      <c r="I57" s="2">
        <v>43</v>
      </c>
      <c r="J57" s="11">
        <f t="shared" si="30"/>
        <v>202.56069242954254</v>
      </c>
      <c r="K57" s="11">
        <f>[1]!QS_enter($M$14:M56,J57,SimQ_2_NMax)</f>
        <v>202.56069242954254</v>
      </c>
      <c r="L57" s="11">
        <f>[1]!QS_start_time($M$14:M56,K57,SimQ_2_NServ)</f>
        <v>202.56069242954254</v>
      </c>
      <c r="M57" s="11">
        <f t="shared" si="31"/>
        <v>207.3742991641924</v>
      </c>
      <c r="N57" s="11">
        <f t="shared" si="26"/>
        <v>4.813606734649852</v>
      </c>
      <c r="O57" s="11">
        <f t="shared" si="27"/>
        <v>4.813606734649852</v>
      </c>
      <c r="P57" s="11">
        <f t="shared" si="28"/>
        <v>1</v>
      </c>
      <c r="Q57" s="11">
        <f t="shared" si="29"/>
        <v>1</v>
      </c>
      <c r="S57">
        <f t="shared" si="10"/>
        <v>0</v>
      </c>
      <c r="W57" s="2">
        <v>42</v>
      </c>
      <c r="X57" s="9">
        <f>[3]!RV_rand(-X56)</f>
        <v>0.9372929930686951</v>
      </c>
      <c r="Y57" s="9">
        <f>[3]!RV_rand(-Y56)</f>
        <v>0.6218456625938416</v>
      </c>
      <c r="Z57" s="9">
        <f>[3]!RV_inverse(arrivals,X57)</f>
        <v>9.37292993068695</v>
      </c>
      <c r="AA57" s="9">
        <f>[3]!RV_inverse(service,Y57)</f>
        <v>4.8550215580980325</v>
      </c>
      <c r="AC57" s="2">
        <v>42</v>
      </c>
      <c r="AD57" s="9">
        <f t="shared" si="36"/>
        <v>107.47729957103729</v>
      </c>
      <c r="AE57" s="9">
        <f t="shared" si="32"/>
        <v>2.1821171045303345</v>
      </c>
      <c r="AF57" s="9">
        <f t="shared" si="37"/>
        <v>3</v>
      </c>
      <c r="AG57" s="9" t="str">
        <f t="shared" si="38"/>
        <v>A</v>
      </c>
      <c r="AH57" s="9">
        <f t="shared" si="39"/>
        <v>2</v>
      </c>
      <c r="AI57" s="9">
        <f t="shared" si="40"/>
        <v>1</v>
      </c>
      <c r="AJ57" s="9">
        <f t="shared" si="41"/>
        <v>1</v>
      </c>
      <c r="AK57" s="9">
        <f t="shared" si="42"/>
        <v>2</v>
      </c>
      <c r="AL57" s="9">
        <f t="shared" si="43"/>
        <v>2</v>
      </c>
      <c r="AM57" s="9">
        <f t="shared" si="44"/>
        <v>0</v>
      </c>
      <c r="AN57" s="9">
        <f t="shared" si="45"/>
        <v>23</v>
      </c>
      <c r="AO57" s="9">
        <f t="shared" si="33"/>
        <v>2.1821171045303345</v>
      </c>
      <c r="AP57" s="9">
        <f t="shared" si="46"/>
        <v>22</v>
      </c>
      <c r="AQ57" s="9">
        <f t="shared" si="47"/>
        <v>6.159822668347839</v>
      </c>
      <c r="AR57" s="9">
        <f t="shared" si="48"/>
        <v>110.89278411192787</v>
      </c>
      <c r="AS57" s="9">
        <f t="shared" si="49"/>
        <v>113.63712223938514</v>
      </c>
      <c r="AT57" s="9">
        <f t="shared" si="50"/>
        <v>109.65941667556763</v>
      </c>
      <c r="AU57" s="9">
        <f t="shared" si="34"/>
        <v>1</v>
      </c>
      <c r="AV57" s="9">
        <f t="shared" si="35"/>
        <v>1</v>
      </c>
    </row>
    <row r="58" spans="3:48" ht="12.75">
      <c r="C58" s="2">
        <v>44</v>
      </c>
      <c r="D58" s="9">
        <f>[3]!RV_rand(-D57)</f>
        <v>0.9222111105918884</v>
      </c>
      <c r="E58" s="9">
        <f>[3]!RV_rand(-E57)</f>
        <v>0.9862434267997742</v>
      </c>
      <c r="F58" s="9">
        <f>[3]!RV_inverse(arrivals,D58)</f>
        <v>9.222111105918884</v>
      </c>
      <c r="G58" s="9">
        <f>[3]!RV_inverse(service,E58)</f>
        <v>9.018694691945115</v>
      </c>
      <c r="I58" s="2">
        <v>44</v>
      </c>
      <c r="J58" s="11">
        <f t="shared" si="30"/>
        <v>211.78280353546143</v>
      </c>
      <c r="K58" s="11">
        <f>[1]!QS_enter($M$14:M57,J58,SimQ_2_NMax)</f>
        <v>211.78280353546143</v>
      </c>
      <c r="L58" s="11">
        <f>[1]!QS_start_time($M$14:M57,K58,SimQ_2_NServ)</f>
        <v>211.78280353546143</v>
      </c>
      <c r="M58" s="11">
        <f t="shared" si="31"/>
        <v>220.80149822740654</v>
      </c>
      <c r="N58" s="11">
        <f t="shared" si="26"/>
        <v>9.018694691945115</v>
      </c>
      <c r="O58" s="11">
        <f t="shared" si="27"/>
        <v>9.018694691945115</v>
      </c>
      <c r="P58" s="11">
        <f t="shared" si="28"/>
        <v>1</v>
      </c>
      <c r="Q58" s="11">
        <f t="shared" si="29"/>
        <v>1</v>
      </c>
      <c r="S58">
        <f t="shared" si="10"/>
        <v>0</v>
      </c>
      <c r="W58" s="2">
        <v>43</v>
      </c>
      <c r="X58" s="9">
        <f>[3]!RV_rand(-X57)</f>
        <v>0.5077701210975647</v>
      </c>
      <c r="Y58" s="9">
        <f>[3]!RV_rand(-Y57)</f>
        <v>0.6157332062721252</v>
      </c>
      <c r="Z58" s="9">
        <f>[3]!RV_inverse(arrivals,X58)</f>
        <v>5.077701210975647</v>
      </c>
      <c r="AA58" s="9">
        <f>[3]!RV_inverse(service,Y58)</f>
        <v>4.813606734649838</v>
      </c>
      <c r="AC58" s="2">
        <v>43</v>
      </c>
      <c r="AD58" s="9">
        <f t="shared" si="36"/>
        <v>109.65941667556763</v>
      </c>
      <c r="AE58" s="9">
        <f t="shared" si="32"/>
        <v>1.2333674363602398</v>
      </c>
      <c r="AF58" s="9">
        <f t="shared" si="37"/>
        <v>3</v>
      </c>
      <c r="AG58" s="9" t="str">
        <f t="shared" si="38"/>
        <v>A</v>
      </c>
      <c r="AH58" s="9">
        <f t="shared" si="39"/>
        <v>9999</v>
      </c>
      <c r="AI58" s="9">
        <f t="shared" si="40"/>
        <v>1</v>
      </c>
      <c r="AJ58" s="9">
        <f t="shared" si="41"/>
        <v>1</v>
      </c>
      <c r="AK58" s="9">
        <f t="shared" si="42"/>
        <v>2</v>
      </c>
      <c r="AL58" s="9">
        <f t="shared" si="43"/>
        <v>3</v>
      </c>
      <c r="AM58" s="9">
        <f t="shared" si="44"/>
        <v>1</v>
      </c>
      <c r="AN58" s="9">
        <f t="shared" si="45"/>
        <v>24</v>
      </c>
      <c r="AO58" s="9">
        <f t="shared" si="33"/>
        <v>4.620950818061829</v>
      </c>
      <c r="AP58" s="9">
        <f t="shared" si="46"/>
        <v>22</v>
      </c>
      <c r="AQ58" s="9">
        <f t="shared" si="47"/>
        <v>6.159822668347839</v>
      </c>
      <c r="AR58" s="9">
        <f t="shared" si="48"/>
        <v>110.89278411192787</v>
      </c>
      <c r="AS58" s="9">
        <f t="shared" si="49"/>
        <v>113.63712223938514</v>
      </c>
      <c r="AT58" s="9">
        <f t="shared" si="50"/>
        <v>114.28036749362946</v>
      </c>
      <c r="AU58" s="9">
        <f t="shared" si="34"/>
        <v>1</v>
      </c>
      <c r="AV58" s="9">
        <f t="shared" si="35"/>
        <v>1</v>
      </c>
    </row>
    <row r="59" spans="3:48" ht="12.75">
      <c r="C59" s="2">
        <v>45</v>
      </c>
      <c r="D59" s="9">
        <f>[3]!RV_rand(-D58)</f>
        <v>0.22635561227798462</v>
      </c>
      <c r="E59" s="9">
        <f>[3]!RV_rand(-E58)</f>
        <v>0.4431942105293274</v>
      </c>
      <c r="F59" s="9">
        <f>[3]!RV_inverse(arrivals,D59)</f>
        <v>2.263556122779846</v>
      </c>
      <c r="G59" s="9">
        <f>[3]!RV_inverse(service,E59)</f>
        <v>3.756891431411523</v>
      </c>
      <c r="I59" s="2">
        <v>45</v>
      </c>
      <c r="J59" s="11">
        <f t="shared" si="30"/>
        <v>214.04635965824127</v>
      </c>
      <c r="K59" s="11">
        <f>[1]!QS_enter($M$14:M58,J59,SimQ_2_NMax)</f>
        <v>214.04635965824127</v>
      </c>
      <c r="L59" s="11">
        <f>[1]!QS_start_time($M$14:M58,K59,SimQ_2_NServ)</f>
        <v>214.04635965824127</v>
      </c>
      <c r="M59" s="11">
        <f t="shared" si="31"/>
        <v>217.8032510896528</v>
      </c>
      <c r="N59" s="11">
        <f t="shared" si="26"/>
        <v>3.756891431411532</v>
      </c>
      <c r="O59" s="11">
        <f t="shared" si="27"/>
        <v>3.756891431411532</v>
      </c>
      <c r="P59" s="11">
        <f t="shared" si="28"/>
        <v>1</v>
      </c>
      <c r="Q59" s="11">
        <f t="shared" si="29"/>
        <v>1</v>
      </c>
      <c r="S59">
        <f t="shared" si="10"/>
        <v>0</v>
      </c>
      <c r="W59" s="2">
        <v>44</v>
      </c>
      <c r="X59" s="9">
        <f>[3]!RV_rand(-X58)</f>
        <v>0.2949959635734558</v>
      </c>
      <c r="Y59" s="9">
        <f>[3]!RV_rand(-Y58)</f>
        <v>0.9862434267997742</v>
      </c>
      <c r="Z59" s="9">
        <f>[3]!RV_inverse(arrivals,X59)</f>
        <v>2.949959635734558</v>
      </c>
      <c r="AA59" s="9">
        <f>[3]!RV_inverse(service,Y59)</f>
        <v>9.018694691945115</v>
      </c>
      <c r="AC59" s="2">
        <v>44</v>
      </c>
      <c r="AD59" s="9">
        <f t="shared" si="36"/>
        <v>110.89278411192787</v>
      </c>
      <c r="AE59" s="9">
        <f t="shared" si="32"/>
        <v>1.5416735577226177</v>
      </c>
      <c r="AF59" s="9">
        <f t="shared" si="37"/>
        <v>1</v>
      </c>
      <c r="AG59" s="9" t="str">
        <f t="shared" si="38"/>
        <v>S</v>
      </c>
      <c r="AH59" s="9">
        <f t="shared" si="39"/>
        <v>9999</v>
      </c>
      <c r="AI59" s="9">
        <f t="shared" si="40"/>
        <v>1</v>
      </c>
      <c r="AJ59" s="9">
        <f t="shared" si="41"/>
        <v>1</v>
      </c>
      <c r="AK59" s="9">
        <f t="shared" si="42"/>
        <v>2</v>
      </c>
      <c r="AL59" s="9">
        <f t="shared" si="43"/>
        <v>2</v>
      </c>
      <c r="AM59" s="9">
        <f t="shared" si="44"/>
        <v>0</v>
      </c>
      <c r="AN59" s="9">
        <f t="shared" si="45"/>
        <v>24</v>
      </c>
      <c r="AO59" s="9">
        <f t="shared" si="33"/>
        <v>4.620950818061829</v>
      </c>
      <c r="AP59" s="9">
        <f t="shared" si="46"/>
        <v>23</v>
      </c>
      <c r="AQ59" s="9">
        <f t="shared" si="47"/>
        <v>1.5416735577226186</v>
      </c>
      <c r="AR59" s="9">
        <f t="shared" si="48"/>
        <v>112.43445766965048</v>
      </c>
      <c r="AS59" s="9">
        <f t="shared" si="49"/>
        <v>113.63712223938514</v>
      </c>
      <c r="AT59" s="9">
        <f t="shared" si="50"/>
        <v>114.28036749362946</v>
      </c>
      <c r="AU59" s="9">
        <f t="shared" si="34"/>
        <v>0</v>
      </c>
      <c r="AV59" s="9">
        <f t="shared" si="35"/>
        <v>0</v>
      </c>
    </row>
    <row r="60" spans="3:48" ht="12.75">
      <c r="C60" s="2">
        <v>46</v>
      </c>
      <c r="D60" s="9">
        <f>[3]!RV_rand(-D59)</f>
        <v>0.8155401349067688</v>
      </c>
      <c r="E60" s="9">
        <f>[3]!RV_rand(-E59)</f>
        <v>0.2704693675041199</v>
      </c>
      <c r="F60" s="9">
        <f>[3]!RV_inverse(arrivals,D60)</f>
        <v>8.155401349067688</v>
      </c>
      <c r="G60" s="9">
        <f>[3]!RV_inverse(service,E60)</f>
        <v>2.8485226605291745</v>
      </c>
      <c r="I60" s="2">
        <v>46</v>
      </c>
      <c r="J60" s="11">
        <f t="shared" si="30"/>
        <v>222.20176100730896</v>
      </c>
      <c r="K60" s="11">
        <f>[1]!QS_enter($M$14:M59,J60,SimQ_2_NMax)</f>
        <v>222.20176100730896</v>
      </c>
      <c r="L60" s="11">
        <f>[1]!QS_start_time($M$14:M59,K60,SimQ_2_NServ)</f>
        <v>222.20176100730896</v>
      </c>
      <c r="M60" s="11">
        <f t="shared" si="31"/>
        <v>225.05028366783813</v>
      </c>
      <c r="N60" s="11">
        <f t="shared" si="26"/>
        <v>2.84852266052917</v>
      </c>
      <c r="O60" s="11">
        <f t="shared" si="27"/>
        <v>2.84852266052917</v>
      </c>
      <c r="P60" s="11">
        <f t="shared" si="28"/>
        <v>1</v>
      </c>
      <c r="Q60" s="11">
        <f t="shared" si="29"/>
        <v>1</v>
      </c>
      <c r="S60">
        <f t="shared" si="10"/>
        <v>0</v>
      </c>
      <c r="W60" s="2">
        <v>45</v>
      </c>
      <c r="X60" s="9">
        <f>[3]!RV_rand(-X59)</f>
        <v>0.41136783361434937</v>
      </c>
      <c r="Y60" s="9">
        <f>[3]!RV_rand(-Y59)</f>
        <v>0.4431942105293274</v>
      </c>
      <c r="Z60" s="9">
        <f>[3]!RV_inverse(arrivals,X60)</f>
        <v>4.113678336143494</v>
      </c>
      <c r="AA60" s="9">
        <f>[3]!RV_inverse(service,Y60)</f>
        <v>3.756891431411523</v>
      </c>
      <c r="AC60" s="2">
        <v>45</v>
      </c>
      <c r="AD60" s="9">
        <f t="shared" si="36"/>
        <v>112.43445766965048</v>
      </c>
      <c r="AE60" s="9">
        <f t="shared" si="32"/>
        <v>1.202664569734651</v>
      </c>
      <c r="AF60" s="9">
        <f t="shared" si="37"/>
        <v>1</v>
      </c>
      <c r="AG60" s="9" t="str">
        <f t="shared" si="38"/>
        <v>S</v>
      </c>
      <c r="AH60" s="9">
        <f t="shared" si="39"/>
        <v>9999</v>
      </c>
      <c r="AI60" s="9">
        <f t="shared" si="40"/>
        <v>0</v>
      </c>
      <c r="AJ60" s="9">
        <f t="shared" si="41"/>
        <v>1</v>
      </c>
      <c r="AK60" s="9">
        <f t="shared" si="42"/>
        <v>1</v>
      </c>
      <c r="AL60" s="9">
        <f t="shared" si="43"/>
        <v>1</v>
      </c>
      <c r="AM60" s="9">
        <f t="shared" si="44"/>
        <v>0</v>
      </c>
      <c r="AN60" s="9">
        <f t="shared" si="45"/>
        <v>24</v>
      </c>
      <c r="AO60" s="9">
        <f t="shared" si="33"/>
        <v>4.620950818061829</v>
      </c>
      <c r="AP60" s="9">
        <f t="shared" si="46"/>
        <v>23</v>
      </c>
      <c r="AQ60" s="9">
        <f t="shared" si="47"/>
        <v>1.5416735577226186</v>
      </c>
      <c r="AR60" s="9">
        <f t="shared" si="48"/>
        <v>100000</v>
      </c>
      <c r="AS60" s="9">
        <f t="shared" si="49"/>
        <v>113.63712223938514</v>
      </c>
      <c r="AT60" s="9">
        <f t="shared" si="50"/>
        <v>114.28036749362946</v>
      </c>
      <c r="AU60" s="9">
        <f t="shared" si="34"/>
        <v>0</v>
      </c>
      <c r="AV60" s="9">
        <f t="shared" si="35"/>
        <v>0</v>
      </c>
    </row>
    <row r="61" spans="3:48" ht="12.75">
      <c r="C61" s="2">
        <v>47</v>
      </c>
      <c r="D61" s="9">
        <f>[3]!RV_rand(-D60)</f>
        <v>0.9852113127708435</v>
      </c>
      <c r="E61" s="9">
        <f>[3]!RV_rand(-E60)</f>
        <v>0.890558660030365</v>
      </c>
      <c r="F61" s="9">
        <f>[3]!RV_inverse(arrivals,D61)</f>
        <v>9.852113127708435</v>
      </c>
      <c r="G61" s="9">
        <f>[3]!RV_inverse(service,E61)</f>
        <v>7.232168056508812</v>
      </c>
      <c r="I61" s="2">
        <v>47</v>
      </c>
      <c r="J61" s="11">
        <f t="shared" si="30"/>
        <v>232.0538741350174</v>
      </c>
      <c r="K61" s="11">
        <f>[1]!QS_enter($M$14:M60,J61,SimQ_2_NMax)</f>
        <v>232.0538741350174</v>
      </c>
      <c r="L61" s="11">
        <f>[1]!QS_start_time($M$14:M60,K61,SimQ_2_NServ)</f>
        <v>232.0538741350174</v>
      </c>
      <c r="M61" s="11">
        <f t="shared" si="31"/>
        <v>239.2860421915262</v>
      </c>
      <c r="N61" s="11">
        <f t="shared" si="26"/>
        <v>7.232168056508812</v>
      </c>
      <c r="O61" s="11">
        <f t="shared" si="27"/>
        <v>7.232168056508812</v>
      </c>
      <c r="P61" s="11">
        <f t="shared" si="28"/>
        <v>1</v>
      </c>
      <c r="Q61" s="11">
        <f t="shared" si="29"/>
        <v>1</v>
      </c>
      <c r="S61">
        <f t="shared" si="10"/>
        <v>0</v>
      </c>
      <c r="W61" s="2">
        <v>46</v>
      </c>
      <c r="X61" s="9">
        <f>[3]!RV_rand(-X60)</f>
        <v>0.03491395711898804</v>
      </c>
      <c r="Y61" s="9">
        <f>[3]!RV_rand(-Y60)</f>
        <v>0.2704693675041199</v>
      </c>
      <c r="Z61" s="9">
        <f>[3]!RV_inverse(arrivals,X61)</f>
        <v>0.34913957118988037</v>
      </c>
      <c r="AA61" s="9">
        <f>[3]!RV_inverse(service,Y61)</f>
        <v>2.8485226605291745</v>
      </c>
      <c r="AC61" s="2">
        <v>46</v>
      </c>
      <c r="AD61" s="9">
        <f t="shared" si="36"/>
        <v>113.63712223938514</v>
      </c>
      <c r="AE61" s="9">
        <f t="shared" si="32"/>
        <v>0.6432452542443201</v>
      </c>
      <c r="AF61" s="9">
        <f t="shared" si="37"/>
        <v>2</v>
      </c>
      <c r="AG61" s="9" t="str">
        <f t="shared" si="38"/>
        <v>S</v>
      </c>
      <c r="AH61" s="9">
        <f t="shared" si="39"/>
        <v>1</v>
      </c>
      <c r="AI61" s="9">
        <f t="shared" si="40"/>
        <v>0</v>
      </c>
      <c r="AJ61" s="9">
        <f t="shared" si="41"/>
        <v>0</v>
      </c>
      <c r="AK61" s="9">
        <f t="shared" si="42"/>
        <v>0</v>
      </c>
      <c r="AL61" s="9">
        <f t="shared" si="43"/>
        <v>0</v>
      </c>
      <c r="AM61" s="9">
        <f t="shared" si="44"/>
        <v>0</v>
      </c>
      <c r="AN61" s="9">
        <f t="shared" si="45"/>
        <v>24</v>
      </c>
      <c r="AO61" s="9">
        <f t="shared" si="33"/>
        <v>4.620950818061829</v>
      </c>
      <c r="AP61" s="9">
        <f t="shared" si="46"/>
        <v>23</v>
      </c>
      <c r="AQ61" s="9">
        <f t="shared" si="47"/>
        <v>1.5416735577226186</v>
      </c>
      <c r="AR61" s="9">
        <f t="shared" si="48"/>
        <v>100000</v>
      </c>
      <c r="AS61" s="9">
        <f t="shared" si="49"/>
        <v>100000</v>
      </c>
      <c r="AT61" s="9">
        <f t="shared" si="50"/>
        <v>114.28036749362946</v>
      </c>
      <c r="AU61" s="9">
        <f t="shared" si="34"/>
        <v>0</v>
      </c>
      <c r="AV61" s="9">
        <f t="shared" si="35"/>
        <v>0</v>
      </c>
    </row>
    <row r="62" spans="3:48" ht="12.75">
      <c r="C62" s="2">
        <v>48</v>
      </c>
      <c r="D62" s="9">
        <f>[3]!RV_rand(-D61)</f>
        <v>0.4011245369911194</v>
      </c>
      <c r="E62" s="9">
        <f>[3]!RV_rand(-E61)</f>
        <v>0.44045358896255493</v>
      </c>
      <c r="F62" s="9">
        <f>[3]!RV_inverse(arrivals,D62)</f>
        <v>4.011245369911194</v>
      </c>
      <c r="G62" s="9">
        <f>[3]!RV_inverse(service,E62)</f>
        <v>3.7415458693388306</v>
      </c>
      <c r="I62" s="2">
        <v>48</v>
      </c>
      <c r="J62" s="11">
        <f t="shared" si="30"/>
        <v>236.0651195049286</v>
      </c>
      <c r="K62" s="11">
        <f>[1]!QS_enter($M$14:M61,J62,SimQ_2_NMax)</f>
        <v>236.0651195049286</v>
      </c>
      <c r="L62" s="11">
        <f>[1]!QS_start_time($M$14:M61,K62,SimQ_2_NServ)</f>
        <v>236.0651195049286</v>
      </c>
      <c r="M62" s="11">
        <f t="shared" si="31"/>
        <v>239.80666537426742</v>
      </c>
      <c r="N62" s="11">
        <f t="shared" si="26"/>
        <v>3.741545869338836</v>
      </c>
      <c r="O62" s="11">
        <f t="shared" si="27"/>
        <v>3.741545869338836</v>
      </c>
      <c r="P62" s="11">
        <f t="shared" si="28"/>
        <v>1</v>
      </c>
      <c r="Q62" s="11">
        <f t="shared" si="29"/>
        <v>1</v>
      </c>
      <c r="S62">
        <f t="shared" si="10"/>
        <v>0</v>
      </c>
      <c r="W62" s="2">
        <v>47</v>
      </c>
      <c r="X62" s="9">
        <f>[3]!RV_rand(-X61)</f>
        <v>0.2716481685638428</v>
      </c>
      <c r="Y62" s="9">
        <f>[3]!RV_rand(-Y61)</f>
        <v>0.890558660030365</v>
      </c>
      <c r="Z62" s="9">
        <f>[3]!RV_inverse(arrivals,X62)</f>
        <v>2.7164816856384277</v>
      </c>
      <c r="AA62" s="9">
        <f>[3]!RV_inverse(service,Y62)</f>
        <v>7.232168056508812</v>
      </c>
      <c r="AC62" s="2">
        <v>47</v>
      </c>
      <c r="AD62" s="9">
        <f t="shared" si="36"/>
        <v>114.28036749362946</v>
      </c>
      <c r="AE62" s="9">
        <f t="shared" si="32"/>
        <v>0.8479851484298706</v>
      </c>
      <c r="AF62" s="9">
        <f t="shared" si="37"/>
        <v>3</v>
      </c>
      <c r="AG62" s="9" t="str">
        <f t="shared" si="38"/>
        <v>A</v>
      </c>
      <c r="AH62" s="9">
        <f t="shared" si="39"/>
        <v>1</v>
      </c>
      <c r="AI62" s="9">
        <f t="shared" si="40"/>
        <v>1</v>
      </c>
      <c r="AJ62" s="9">
        <f t="shared" si="41"/>
        <v>0</v>
      </c>
      <c r="AK62" s="9">
        <f t="shared" si="42"/>
        <v>1</v>
      </c>
      <c r="AL62" s="9">
        <f t="shared" si="43"/>
        <v>1</v>
      </c>
      <c r="AM62" s="9">
        <f t="shared" si="44"/>
        <v>0</v>
      </c>
      <c r="AN62" s="9">
        <f t="shared" si="45"/>
        <v>25</v>
      </c>
      <c r="AO62" s="9">
        <f t="shared" si="33"/>
        <v>0.8479851484298706</v>
      </c>
      <c r="AP62" s="9">
        <f t="shared" si="46"/>
        <v>24</v>
      </c>
      <c r="AQ62" s="9">
        <f t="shared" si="47"/>
        <v>4.306007325015033</v>
      </c>
      <c r="AR62" s="9">
        <f t="shared" si="48"/>
        <v>118.58637481864449</v>
      </c>
      <c r="AS62" s="9">
        <f t="shared" si="49"/>
        <v>100000</v>
      </c>
      <c r="AT62" s="9">
        <f t="shared" si="50"/>
        <v>115.12835264205933</v>
      </c>
      <c r="AU62" s="9">
        <f t="shared" si="34"/>
        <v>1</v>
      </c>
      <c r="AV62" s="9">
        <f t="shared" si="35"/>
        <v>1</v>
      </c>
    </row>
    <row r="63" spans="3:48" ht="12.75">
      <c r="C63" s="2">
        <v>49</v>
      </c>
      <c r="D63" s="9">
        <f>[3]!RV_rand(-D62)</f>
        <v>0.2938835024833679</v>
      </c>
      <c r="E63" s="9">
        <f>[3]!RV_rand(-E62)</f>
        <v>0.5256826281547546</v>
      </c>
      <c r="F63" s="9">
        <f>[3]!RV_inverse(arrivals,D63)</f>
        <v>2.938835024833679</v>
      </c>
      <c r="G63" s="9">
        <f>[3]!RV_inverse(service,E63)</f>
        <v>4.237863637179626</v>
      </c>
      <c r="I63" s="2">
        <v>49</v>
      </c>
      <c r="J63" s="11">
        <f t="shared" si="30"/>
        <v>239.00395452976227</v>
      </c>
      <c r="K63" s="11">
        <f>[1]!QS_enter($M$14:M62,J63,SimQ_2_NMax)</f>
        <v>239.00395452976227</v>
      </c>
      <c r="L63" s="11">
        <f>[1]!QS_start_time($M$14:M62,K63,SimQ_2_NServ)</f>
        <v>239.2860421915262</v>
      </c>
      <c r="M63" s="11">
        <f t="shared" si="31"/>
        <v>243.52390582870584</v>
      </c>
      <c r="N63" s="11">
        <f t="shared" si="26"/>
        <v>1.2399728765487623</v>
      </c>
      <c r="O63" s="11">
        <f t="shared" si="27"/>
        <v>0.9578852147848238</v>
      </c>
      <c r="P63" s="11">
        <f t="shared" si="28"/>
        <v>1</v>
      </c>
      <c r="Q63" s="11">
        <f t="shared" si="29"/>
        <v>1</v>
      </c>
      <c r="S63">
        <f t="shared" si="10"/>
        <v>0.2820876617639385</v>
      </c>
      <c r="W63" s="2">
        <v>48</v>
      </c>
      <c r="X63" s="9">
        <f>[3]!RV_rand(-X62)</f>
        <v>0.4011860489845276</v>
      </c>
      <c r="Y63" s="9">
        <f>[3]!RV_rand(-Y62)</f>
        <v>0.44045358896255493</v>
      </c>
      <c r="Z63" s="9">
        <f>[3]!RV_inverse(arrivals,X63)</f>
        <v>4.011860489845276</v>
      </c>
      <c r="AA63" s="9">
        <f>[3]!RV_inverse(service,Y63)</f>
        <v>3.7415458693388306</v>
      </c>
      <c r="AC63" s="2">
        <v>48</v>
      </c>
      <c r="AD63" s="9">
        <f t="shared" si="36"/>
        <v>115.12835264205933</v>
      </c>
      <c r="AE63" s="9">
        <f t="shared" si="32"/>
        <v>3.4580221765851604</v>
      </c>
      <c r="AF63" s="9">
        <f t="shared" si="37"/>
        <v>3</v>
      </c>
      <c r="AG63" s="9" t="str">
        <f t="shared" si="38"/>
        <v>A</v>
      </c>
      <c r="AH63" s="9">
        <f t="shared" si="39"/>
        <v>2</v>
      </c>
      <c r="AI63" s="9">
        <f t="shared" si="40"/>
        <v>1</v>
      </c>
      <c r="AJ63" s="9">
        <f t="shared" si="41"/>
        <v>1</v>
      </c>
      <c r="AK63" s="9">
        <f t="shared" si="42"/>
        <v>2</v>
      </c>
      <c r="AL63" s="9">
        <f t="shared" si="43"/>
        <v>2</v>
      </c>
      <c r="AM63" s="9">
        <f t="shared" si="44"/>
        <v>0</v>
      </c>
      <c r="AN63" s="9">
        <f t="shared" si="45"/>
        <v>26</v>
      </c>
      <c r="AO63" s="9">
        <f t="shared" si="33"/>
        <v>5.593264102935791</v>
      </c>
      <c r="AP63" s="9">
        <f t="shared" si="46"/>
        <v>25</v>
      </c>
      <c r="AQ63" s="9">
        <f t="shared" si="47"/>
        <v>6.161631561665864</v>
      </c>
      <c r="AR63" s="9">
        <f t="shared" si="48"/>
        <v>118.58637481864449</v>
      </c>
      <c r="AS63" s="9">
        <f t="shared" si="49"/>
        <v>121.2899842037252</v>
      </c>
      <c r="AT63" s="9">
        <f t="shared" si="50"/>
        <v>120.72161674499512</v>
      </c>
      <c r="AU63" s="9">
        <f t="shared" si="34"/>
        <v>1</v>
      </c>
      <c r="AV63" s="9">
        <f t="shared" si="35"/>
        <v>1</v>
      </c>
    </row>
    <row r="64" spans="3:48" ht="12.75">
      <c r="C64" s="2">
        <v>50</v>
      </c>
      <c r="D64" s="9">
        <f>[3]!RV_rand(-D63)</f>
        <v>0.12409728765487671</v>
      </c>
      <c r="E64" s="9">
        <f>[3]!RV_rand(-E63)</f>
        <v>0.319993793964386</v>
      </c>
      <c r="F64" s="9">
        <f>[3]!RV_inverse(arrivals,D64)</f>
        <v>1.240972876548767</v>
      </c>
      <c r="G64" s="9">
        <f>[3]!RV_inverse(service,E64)</f>
        <v>3.1006932513576113</v>
      </c>
      <c r="I64" s="2">
        <v>50</v>
      </c>
      <c r="J64" s="11">
        <f t="shared" si="30"/>
        <v>240.24492740631104</v>
      </c>
      <c r="K64" s="11">
        <f>[1]!QS_enter($M$14:M63,J64,SimQ_2_NMax)</f>
        <v>240.24492740631104</v>
      </c>
      <c r="L64" s="11">
        <f>[1]!QS_start_time($M$14:M63,K64,SimQ_2_NServ)</f>
        <v>240.24492740631104</v>
      </c>
      <c r="M64" s="11">
        <f t="shared" si="31"/>
        <v>243.34562065766863</v>
      </c>
      <c r="N64" s="11">
        <f t="shared" si="26"/>
        <v>0</v>
      </c>
      <c r="O64" s="11">
        <f t="shared" si="27"/>
        <v>0</v>
      </c>
      <c r="P64" s="11">
        <f t="shared" si="28"/>
        <v>0</v>
      </c>
      <c r="Q64" s="11">
        <f t="shared" si="29"/>
        <v>0</v>
      </c>
      <c r="S64">
        <f t="shared" si="10"/>
        <v>0</v>
      </c>
      <c r="W64" s="2">
        <v>49</v>
      </c>
      <c r="X64" s="9">
        <f>[3]!RV_rand(-X63)</f>
        <v>0.2476159930229187</v>
      </c>
      <c r="Y64" s="9">
        <f>[3]!RV_rand(-Y63)</f>
        <v>0.5256826281547546</v>
      </c>
      <c r="Z64" s="9">
        <f>[3]!RV_inverse(arrivals,X64)</f>
        <v>2.476159930229187</v>
      </c>
      <c r="AA64" s="9">
        <f>[3]!RV_inverse(service,Y64)</f>
        <v>4.237863637179626</v>
      </c>
      <c r="AC64" s="2">
        <v>49</v>
      </c>
      <c r="AD64" s="9">
        <f t="shared" si="36"/>
        <v>118.58637481864449</v>
      </c>
      <c r="AE64" s="9">
        <f t="shared" si="32"/>
        <v>2.1352419263506306</v>
      </c>
      <c r="AF64" s="9">
        <f t="shared" si="37"/>
        <v>1</v>
      </c>
      <c r="AG64" s="9" t="str">
        <f t="shared" si="38"/>
        <v>S</v>
      </c>
      <c r="AH64" s="9">
        <f t="shared" si="39"/>
        <v>9999</v>
      </c>
      <c r="AI64" s="9">
        <f t="shared" si="40"/>
        <v>0</v>
      </c>
      <c r="AJ64" s="9">
        <f t="shared" si="41"/>
        <v>1</v>
      </c>
      <c r="AK64" s="9">
        <f t="shared" si="42"/>
        <v>1</v>
      </c>
      <c r="AL64" s="9">
        <f t="shared" si="43"/>
        <v>1</v>
      </c>
      <c r="AM64" s="9">
        <f t="shared" si="44"/>
        <v>0</v>
      </c>
      <c r="AN64" s="9">
        <f t="shared" si="45"/>
        <v>26</v>
      </c>
      <c r="AO64" s="9">
        <f t="shared" si="33"/>
        <v>5.593264102935791</v>
      </c>
      <c r="AP64" s="9">
        <f t="shared" si="46"/>
        <v>25</v>
      </c>
      <c r="AQ64" s="9">
        <f t="shared" si="47"/>
        <v>6.161631561665864</v>
      </c>
      <c r="AR64" s="9">
        <f t="shared" si="48"/>
        <v>100000</v>
      </c>
      <c r="AS64" s="9">
        <f t="shared" si="49"/>
        <v>121.2899842037252</v>
      </c>
      <c r="AT64" s="9">
        <f t="shared" si="50"/>
        <v>120.72161674499512</v>
      </c>
      <c r="AU64" s="9">
        <f t="shared" si="34"/>
        <v>0</v>
      </c>
      <c r="AV64" s="9">
        <f t="shared" si="35"/>
        <v>0</v>
      </c>
    </row>
    <row r="65" spans="9:48" ht="12.75">
      <c r="I65" s="2"/>
      <c r="W65" s="2">
        <v>50</v>
      </c>
      <c r="X65" s="9">
        <f>[3]!RV_rand(-X64)</f>
        <v>0.11949759721755981</v>
      </c>
      <c r="Y65" s="9">
        <f>[3]!RV_rand(-Y64)</f>
        <v>0.319993793964386</v>
      </c>
      <c r="Z65" s="9">
        <f>[3]!RV_inverse(arrivals,X65)</f>
        <v>1.1949759721755981</v>
      </c>
      <c r="AA65" s="9">
        <f>[3]!RV_inverse(service,Y65)</f>
        <v>3.1006932513576113</v>
      </c>
      <c r="AC65" s="2">
        <v>50</v>
      </c>
      <c r="AD65" s="9">
        <f t="shared" si="36"/>
        <v>120.72161674499512</v>
      </c>
      <c r="AE65" s="9">
        <f t="shared" si="32"/>
        <v>0.56836745873008</v>
      </c>
      <c r="AF65" s="9">
        <f t="shared" si="37"/>
        <v>3</v>
      </c>
      <c r="AG65" s="9" t="str">
        <f t="shared" si="38"/>
        <v>A</v>
      </c>
      <c r="AH65" s="9">
        <f t="shared" si="39"/>
        <v>1</v>
      </c>
      <c r="AI65" s="9">
        <f t="shared" si="40"/>
        <v>1</v>
      </c>
      <c r="AJ65" s="9">
        <f t="shared" si="41"/>
        <v>1</v>
      </c>
      <c r="AK65" s="9">
        <f t="shared" si="42"/>
        <v>2</v>
      </c>
      <c r="AL65" s="9">
        <f t="shared" si="43"/>
        <v>2</v>
      </c>
      <c r="AM65" s="9">
        <f t="shared" si="44"/>
        <v>0</v>
      </c>
      <c r="AN65" s="9">
        <f t="shared" si="45"/>
        <v>27</v>
      </c>
      <c r="AO65" s="9">
        <f t="shared" si="33"/>
        <v>2.533031702041626</v>
      </c>
      <c r="AP65" s="9">
        <f t="shared" si="46"/>
        <v>26</v>
      </c>
      <c r="AQ65" s="9">
        <f t="shared" si="47"/>
        <v>4.209936774559331</v>
      </c>
      <c r="AR65" s="9">
        <f t="shared" si="48"/>
        <v>124.93155351955446</v>
      </c>
      <c r="AS65" s="9">
        <f t="shared" si="49"/>
        <v>121.2899842037252</v>
      </c>
      <c r="AT65" s="9">
        <f t="shared" si="50"/>
        <v>123.25464844703674</v>
      </c>
      <c r="AU65" s="9">
        <f t="shared" si="34"/>
        <v>1</v>
      </c>
      <c r="AV65" s="9">
        <f t="shared" si="35"/>
        <v>1</v>
      </c>
    </row>
    <row r="66" spans="29:48" ht="12.75">
      <c r="AC66" s="2">
        <v>51</v>
      </c>
      <c r="AD66" s="9">
        <f t="shared" si="36"/>
        <v>121.2899842037252</v>
      </c>
      <c r="AE66" s="9">
        <f t="shared" si="32"/>
        <v>1.964664243311546</v>
      </c>
      <c r="AF66" s="9">
        <f t="shared" si="37"/>
        <v>2</v>
      </c>
      <c r="AG66" s="9" t="str">
        <f t="shared" si="38"/>
        <v>S</v>
      </c>
      <c r="AH66" s="9">
        <f t="shared" si="39"/>
        <v>9999</v>
      </c>
      <c r="AI66" s="9">
        <f t="shared" si="40"/>
        <v>1</v>
      </c>
      <c r="AJ66" s="9">
        <f t="shared" si="41"/>
        <v>0</v>
      </c>
      <c r="AK66" s="9">
        <f t="shared" si="42"/>
        <v>1</v>
      </c>
      <c r="AL66" s="9">
        <f t="shared" si="43"/>
        <v>1</v>
      </c>
      <c r="AM66" s="9">
        <f t="shared" si="44"/>
        <v>0</v>
      </c>
      <c r="AN66" s="9">
        <f t="shared" si="45"/>
        <v>27</v>
      </c>
      <c r="AO66" s="9">
        <f t="shared" si="33"/>
        <v>2.533031702041626</v>
      </c>
      <c r="AP66" s="9">
        <f t="shared" si="46"/>
        <v>26</v>
      </c>
      <c r="AQ66" s="9">
        <f t="shared" si="47"/>
        <v>4.209936774559331</v>
      </c>
      <c r="AR66" s="9">
        <f t="shared" si="48"/>
        <v>124.93155351955446</v>
      </c>
      <c r="AS66" s="9">
        <f t="shared" si="49"/>
        <v>100000</v>
      </c>
      <c r="AT66" s="9">
        <f t="shared" si="50"/>
        <v>123.25464844703674</v>
      </c>
      <c r="AU66" s="9">
        <f t="shared" si="34"/>
        <v>0</v>
      </c>
      <c r="AV66" s="9">
        <f t="shared" si="35"/>
        <v>0</v>
      </c>
    </row>
    <row r="67" spans="29:48" ht="12.75">
      <c r="AC67" s="2">
        <v>52</v>
      </c>
      <c r="AD67" s="9">
        <f t="shared" si="36"/>
        <v>123.25464844703674</v>
      </c>
      <c r="AE67" s="9">
        <f t="shared" si="32"/>
        <v>1.6769050725177124</v>
      </c>
      <c r="AF67" s="9">
        <f t="shared" si="37"/>
        <v>3</v>
      </c>
      <c r="AG67" s="9" t="str">
        <f t="shared" si="38"/>
        <v>A</v>
      </c>
      <c r="AH67" s="9">
        <f t="shared" si="39"/>
        <v>2</v>
      </c>
      <c r="AI67" s="9">
        <f t="shared" si="40"/>
        <v>1</v>
      </c>
      <c r="AJ67" s="9">
        <f t="shared" si="41"/>
        <v>1</v>
      </c>
      <c r="AK67" s="9">
        <f t="shared" si="42"/>
        <v>2</v>
      </c>
      <c r="AL67" s="9">
        <f t="shared" si="43"/>
        <v>2</v>
      </c>
      <c r="AM67" s="9">
        <f t="shared" si="44"/>
        <v>0</v>
      </c>
      <c r="AN67" s="9">
        <f t="shared" si="45"/>
        <v>28</v>
      </c>
      <c r="AO67" s="9">
        <f t="shared" si="33"/>
        <v>3.5866814851760864</v>
      </c>
      <c r="AP67" s="9">
        <f t="shared" si="46"/>
        <v>27</v>
      </c>
      <c r="AQ67" s="9">
        <f t="shared" si="47"/>
        <v>2.641379803232155</v>
      </c>
      <c r="AR67" s="9">
        <f t="shared" si="48"/>
        <v>124.93155351955446</v>
      </c>
      <c r="AS67" s="9">
        <f t="shared" si="49"/>
        <v>125.8960282502689</v>
      </c>
      <c r="AT67" s="9">
        <f t="shared" si="50"/>
        <v>126.84132993221283</v>
      </c>
      <c r="AU67" s="9">
        <f t="shared" si="34"/>
        <v>1</v>
      </c>
      <c r="AV67" s="9">
        <f t="shared" si="35"/>
        <v>1</v>
      </c>
    </row>
    <row r="68" spans="29:48" ht="12.75">
      <c r="AC68" s="2">
        <v>53</v>
      </c>
      <c r="AD68" s="9">
        <f t="shared" si="36"/>
        <v>124.93155351955446</v>
      </c>
      <c r="AE68" s="9">
        <f t="shared" si="32"/>
        <v>0.9644747307144428</v>
      </c>
      <c r="AF68" s="9">
        <f t="shared" si="37"/>
        <v>1</v>
      </c>
      <c r="AG68" s="9" t="str">
        <f t="shared" si="38"/>
        <v>S</v>
      </c>
      <c r="AH68" s="9">
        <f t="shared" si="39"/>
        <v>9999</v>
      </c>
      <c r="AI68" s="9">
        <f t="shared" si="40"/>
        <v>0</v>
      </c>
      <c r="AJ68" s="9">
        <f t="shared" si="41"/>
        <v>1</v>
      </c>
      <c r="AK68" s="9">
        <f t="shared" si="42"/>
        <v>1</v>
      </c>
      <c r="AL68" s="9">
        <f t="shared" si="43"/>
        <v>1</v>
      </c>
      <c r="AM68" s="9">
        <f t="shared" si="44"/>
        <v>0</v>
      </c>
      <c r="AN68" s="9">
        <f t="shared" si="45"/>
        <v>28</v>
      </c>
      <c r="AO68" s="9">
        <f t="shared" si="33"/>
        <v>3.5866814851760864</v>
      </c>
      <c r="AP68" s="9">
        <f t="shared" si="46"/>
        <v>27</v>
      </c>
      <c r="AQ68" s="9">
        <f t="shared" si="47"/>
        <v>2.641379803232155</v>
      </c>
      <c r="AR68" s="9">
        <f t="shared" si="48"/>
        <v>100000</v>
      </c>
      <c r="AS68" s="9">
        <f t="shared" si="49"/>
        <v>125.8960282502689</v>
      </c>
      <c r="AT68" s="9">
        <f t="shared" si="50"/>
        <v>126.84132993221283</v>
      </c>
      <c r="AU68" s="9">
        <f t="shared" si="34"/>
        <v>0</v>
      </c>
      <c r="AV68" s="9">
        <f t="shared" si="35"/>
        <v>0</v>
      </c>
    </row>
    <row r="69" spans="29:48" ht="12.75">
      <c r="AC69" s="2">
        <v>54</v>
      </c>
      <c r="AD69" s="9">
        <f t="shared" si="36"/>
        <v>125.8960282502689</v>
      </c>
      <c r="AE69" s="9">
        <f t="shared" si="32"/>
        <v>0.9453016819439313</v>
      </c>
      <c r="AF69" s="9">
        <f t="shared" si="37"/>
        <v>2</v>
      </c>
      <c r="AG69" s="9" t="str">
        <f t="shared" si="38"/>
        <v>S</v>
      </c>
      <c r="AH69" s="9">
        <f t="shared" si="39"/>
        <v>1</v>
      </c>
      <c r="AI69" s="9">
        <f t="shared" si="40"/>
        <v>0</v>
      </c>
      <c r="AJ69" s="9">
        <f t="shared" si="41"/>
        <v>0</v>
      </c>
      <c r="AK69" s="9">
        <f t="shared" si="42"/>
        <v>0</v>
      </c>
      <c r="AL69" s="9">
        <f t="shared" si="43"/>
        <v>0</v>
      </c>
      <c r="AM69" s="9">
        <f t="shared" si="44"/>
        <v>0</v>
      </c>
      <c r="AN69" s="9">
        <f t="shared" si="45"/>
        <v>28</v>
      </c>
      <c r="AO69" s="9">
        <f t="shared" si="33"/>
        <v>3.5866814851760864</v>
      </c>
      <c r="AP69" s="9">
        <f t="shared" si="46"/>
        <v>27</v>
      </c>
      <c r="AQ69" s="9">
        <f t="shared" si="47"/>
        <v>2.641379803232155</v>
      </c>
      <c r="AR69" s="9">
        <f t="shared" si="48"/>
        <v>100000</v>
      </c>
      <c r="AS69" s="9">
        <f t="shared" si="49"/>
        <v>100000</v>
      </c>
      <c r="AT69" s="9">
        <f t="shared" si="50"/>
        <v>126.84132993221283</v>
      </c>
      <c r="AU69" s="9">
        <f t="shared" si="34"/>
        <v>0</v>
      </c>
      <c r="AV69" s="9">
        <f t="shared" si="35"/>
        <v>0</v>
      </c>
    </row>
    <row r="70" spans="29:48" ht="12.75">
      <c r="AC70" s="2">
        <v>55</v>
      </c>
      <c r="AD70" s="9">
        <f t="shared" si="36"/>
        <v>126.84132993221283</v>
      </c>
      <c r="AE70" s="9">
        <f t="shared" si="32"/>
        <v>3.2937003001975143</v>
      </c>
      <c r="AF70" s="9">
        <f t="shared" si="37"/>
        <v>3</v>
      </c>
      <c r="AG70" s="9" t="str">
        <f t="shared" si="38"/>
        <v>A</v>
      </c>
      <c r="AH70" s="9">
        <f t="shared" si="39"/>
        <v>1</v>
      </c>
      <c r="AI70" s="9">
        <f t="shared" si="40"/>
        <v>1</v>
      </c>
      <c r="AJ70" s="9">
        <f t="shared" si="41"/>
        <v>0</v>
      </c>
      <c r="AK70" s="9">
        <f t="shared" si="42"/>
        <v>1</v>
      </c>
      <c r="AL70" s="9">
        <f t="shared" si="43"/>
        <v>1</v>
      </c>
      <c r="AM70" s="9">
        <f t="shared" si="44"/>
        <v>0</v>
      </c>
      <c r="AN70" s="9">
        <f t="shared" si="45"/>
        <v>29</v>
      </c>
      <c r="AO70" s="9">
        <f t="shared" si="33"/>
        <v>9.182507395744324</v>
      </c>
      <c r="AP70" s="9">
        <f t="shared" si="46"/>
        <v>28</v>
      </c>
      <c r="AQ70" s="9">
        <f t="shared" si="47"/>
        <v>3.293700300197502</v>
      </c>
      <c r="AR70" s="9">
        <f t="shared" si="48"/>
        <v>130.13503023241034</v>
      </c>
      <c r="AS70" s="9">
        <f t="shared" si="49"/>
        <v>100000</v>
      </c>
      <c r="AT70" s="9">
        <f t="shared" si="50"/>
        <v>136.02383732795715</v>
      </c>
      <c r="AU70" s="9">
        <f t="shared" si="34"/>
        <v>1</v>
      </c>
      <c r="AV70" s="9">
        <f t="shared" si="35"/>
        <v>1</v>
      </c>
    </row>
    <row r="71" spans="29:48" ht="12.75">
      <c r="AC71" s="2">
        <v>56</v>
      </c>
      <c r="AD71" s="9">
        <f t="shared" si="36"/>
        <v>130.13503023241034</v>
      </c>
      <c r="AE71" s="9">
        <f t="shared" si="32"/>
        <v>5.8888070955468095</v>
      </c>
      <c r="AF71" s="9">
        <f t="shared" si="37"/>
        <v>1</v>
      </c>
      <c r="AG71" s="9" t="str">
        <f t="shared" si="38"/>
        <v>S</v>
      </c>
      <c r="AH71" s="9">
        <f t="shared" si="39"/>
        <v>2</v>
      </c>
      <c r="AI71" s="9">
        <f t="shared" si="40"/>
        <v>0</v>
      </c>
      <c r="AJ71" s="9">
        <f t="shared" si="41"/>
        <v>0</v>
      </c>
      <c r="AK71" s="9">
        <f t="shared" si="42"/>
        <v>0</v>
      </c>
      <c r="AL71" s="9">
        <f t="shared" si="43"/>
        <v>0</v>
      </c>
      <c r="AM71" s="9">
        <f t="shared" si="44"/>
        <v>0</v>
      </c>
      <c r="AN71" s="9">
        <f t="shared" si="45"/>
        <v>29</v>
      </c>
      <c r="AO71" s="9">
        <f t="shared" si="33"/>
        <v>9.182507395744324</v>
      </c>
      <c r="AP71" s="9">
        <f t="shared" si="46"/>
        <v>28</v>
      </c>
      <c r="AQ71" s="9">
        <f t="shared" si="47"/>
        <v>3.293700300197502</v>
      </c>
      <c r="AR71" s="9">
        <f t="shared" si="48"/>
        <v>100000</v>
      </c>
      <c r="AS71" s="9">
        <f t="shared" si="49"/>
        <v>100000</v>
      </c>
      <c r="AT71" s="9">
        <f t="shared" si="50"/>
        <v>136.02383732795715</v>
      </c>
      <c r="AU71" s="9">
        <f t="shared" si="34"/>
        <v>0</v>
      </c>
      <c r="AV71" s="9">
        <f t="shared" si="35"/>
        <v>0</v>
      </c>
    </row>
    <row r="72" spans="29:48" ht="12.75">
      <c r="AC72" s="2">
        <v>57</v>
      </c>
      <c r="AD72" s="9">
        <f t="shared" si="36"/>
        <v>136.02383732795715</v>
      </c>
      <c r="AE72" s="9">
        <f t="shared" si="32"/>
        <v>6.320224041139539</v>
      </c>
      <c r="AF72" s="9">
        <f t="shared" si="37"/>
        <v>3</v>
      </c>
      <c r="AG72" s="9" t="str">
        <f t="shared" si="38"/>
        <v>A</v>
      </c>
      <c r="AH72" s="9">
        <f t="shared" si="39"/>
        <v>1</v>
      </c>
      <c r="AI72" s="9">
        <f t="shared" si="40"/>
        <v>1</v>
      </c>
      <c r="AJ72" s="9">
        <f t="shared" si="41"/>
        <v>0</v>
      </c>
      <c r="AK72" s="9">
        <f t="shared" si="42"/>
        <v>1</v>
      </c>
      <c r="AL72" s="9">
        <f t="shared" si="43"/>
        <v>1</v>
      </c>
      <c r="AM72" s="9">
        <f t="shared" si="44"/>
        <v>0</v>
      </c>
      <c r="AN72" s="9">
        <f t="shared" si="45"/>
        <v>30</v>
      </c>
      <c r="AO72" s="9">
        <f t="shared" si="33"/>
        <v>9.367230534553528</v>
      </c>
      <c r="AP72" s="9">
        <f t="shared" si="46"/>
        <v>29</v>
      </c>
      <c r="AQ72" s="9">
        <f t="shared" si="47"/>
        <v>6.320224041139536</v>
      </c>
      <c r="AR72" s="9">
        <f t="shared" si="48"/>
        <v>142.3440613690967</v>
      </c>
      <c r="AS72" s="9">
        <f t="shared" si="49"/>
        <v>100000</v>
      </c>
      <c r="AT72" s="9">
        <f t="shared" si="50"/>
        <v>145.39106786251068</v>
      </c>
      <c r="AU72" s="9">
        <f t="shared" si="34"/>
        <v>1</v>
      </c>
      <c r="AV72" s="9">
        <f t="shared" si="35"/>
        <v>1</v>
      </c>
    </row>
    <row r="73" spans="29:48" ht="12.75">
      <c r="AC73" s="2">
        <v>58</v>
      </c>
      <c r="AD73" s="9">
        <f t="shared" si="36"/>
        <v>142.3440613690967</v>
      </c>
      <c r="AE73" s="9">
        <f t="shared" si="32"/>
        <v>3.0470064934139884</v>
      </c>
      <c r="AF73" s="9">
        <f t="shared" si="37"/>
        <v>1</v>
      </c>
      <c r="AG73" s="9" t="str">
        <f t="shared" si="38"/>
        <v>S</v>
      </c>
      <c r="AH73" s="9">
        <f t="shared" si="39"/>
        <v>2</v>
      </c>
      <c r="AI73" s="9">
        <f t="shared" si="40"/>
        <v>0</v>
      </c>
      <c r="AJ73" s="9">
        <f t="shared" si="41"/>
        <v>0</v>
      </c>
      <c r="AK73" s="9">
        <f t="shared" si="42"/>
        <v>0</v>
      </c>
      <c r="AL73" s="9">
        <f t="shared" si="43"/>
        <v>0</v>
      </c>
      <c r="AM73" s="9">
        <f t="shared" si="44"/>
        <v>0</v>
      </c>
      <c r="AN73" s="9">
        <f t="shared" si="45"/>
        <v>30</v>
      </c>
      <c r="AO73" s="9">
        <f t="shared" si="33"/>
        <v>9.367230534553528</v>
      </c>
      <c r="AP73" s="9">
        <f t="shared" si="46"/>
        <v>29</v>
      </c>
      <c r="AQ73" s="9">
        <f t="shared" si="47"/>
        <v>6.320224041139536</v>
      </c>
      <c r="AR73" s="9">
        <f t="shared" si="48"/>
        <v>100000</v>
      </c>
      <c r="AS73" s="9">
        <f t="shared" si="49"/>
        <v>100000</v>
      </c>
      <c r="AT73" s="9">
        <f t="shared" si="50"/>
        <v>145.39106786251068</v>
      </c>
      <c r="AU73" s="9">
        <f t="shared" si="34"/>
        <v>0</v>
      </c>
      <c r="AV73" s="9">
        <f t="shared" si="35"/>
        <v>0</v>
      </c>
    </row>
    <row r="74" spans="29:48" ht="12.75">
      <c r="AC74" s="2">
        <v>59</v>
      </c>
      <c r="AD74" s="9">
        <f t="shared" si="36"/>
        <v>145.39106786251068</v>
      </c>
      <c r="AE74" s="9">
        <f t="shared" si="32"/>
        <v>1.9576789036324556</v>
      </c>
      <c r="AF74" s="9">
        <f t="shared" si="37"/>
        <v>3</v>
      </c>
      <c r="AG74" s="9" t="str">
        <f t="shared" si="38"/>
        <v>A</v>
      </c>
      <c r="AH74" s="9">
        <f t="shared" si="39"/>
        <v>1</v>
      </c>
      <c r="AI74" s="9">
        <f t="shared" si="40"/>
        <v>1</v>
      </c>
      <c r="AJ74" s="9">
        <f t="shared" si="41"/>
        <v>0</v>
      </c>
      <c r="AK74" s="9">
        <f t="shared" si="42"/>
        <v>1</v>
      </c>
      <c r="AL74" s="9">
        <f t="shared" si="43"/>
        <v>1</v>
      </c>
      <c r="AM74" s="9">
        <f t="shared" si="44"/>
        <v>0</v>
      </c>
      <c r="AN74" s="9">
        <f t="shared" si="45"/>
        <v>31</v>
      </c>
      <c r="AO74" s="9">
        <f t="shared" si="33"/>
        <v>6.4265865087509155</v>
      </c>
      <c r="AP74" s="9">
        <f t="shared" si="46"/>
        <v>30</v>
      </c>
      <c r="AQ74" s="9">
        <f t="shared" si="47"/>
        <v>1.9576789036324538</v>
      </c>
      <c r="AR74" s="9">
        <f t="shared" si="48"/>
        <v>147.34874676614314</v>
      </c>
      <c r="AS74" s="9">
        <f t="shared" si="49"/>
        <v>100000</v>
      </c>
      <c r="AT74" s="9">
        <f t="shared" si="50"/>
        <v>151.8176543712616</v>
      </c>
      <c r="AU74" s="9">
        <f t="shared" si="34"/>
        <v>1</v>
      </c>
      <c r="AV74" s="9">
        <f t="shared" si="35"/>
        <v>1</v>
      </c>
    </row>
    <row r="75" spans="29:48" ht="12.75">
      <c r="AC75" s="2">
        <v>60</v>
      </c>
      <c r="AD75" s="9">
        <f t="shared" si="36"/>
        <v>147.34874676614314</v>
      </c>
      <c r="AE75" s="9">
        <f t="shared" si="32"/>
        <v>4.46890760511846</v>
      </c>
      <c r="AF75" s="9">
        <f t="shared" si="37"/>
        <v>1</v>
      </c>
      <c r="AG75" s="9" t="str">
        <f t="shared" si="38"/>
        <v>S</v>
      </c>
      <c r="AH75" s="9">
        <f t="shared" si="39"/>
        <v>2</v>
      </c>
      <c r="AI75" s="9">
        <f t="shared" si="40"/>
        <v>0</v>
      </c>
      <c r="AJ75" s="9">
        <f t="shared" si="41"/>
        <v>0</v>
      </c>
      <c r="AK75" s="9">
        <f t="shared" si="42"/>
        <v>0</v>
      </c>
      <c r="AL75" s="9">
        <f t="shared" si="43"/>
        <v>0</v>
      </c>
      <c r="AM75" s="9">
        <f t="shared" si="44"/>
        <v>0</v>
      </c>
      <c r="AN75" s="9">
        <f t="shared" si="45"/>
        <v>31</v>
      </c>
      <c r="AO75" s="9">
        <f t="shared" si="33"/>
        <v>6.4265865087509155</v>
      </c>
      <c r="AP75" s="9">
        <f t="shared" si="46"/>
        <v>30</v>
      </c>
      <c r="AQ75" s="9">
        <f t="shared" si="47"/>
        <v>1.9576789036324538</v>
      </c>
      <c r="AR75" s="9">
        <f t="shared" si="48"/>
        <v>100000</v>
      </c>
      <c r="AS75" s="9">
        <f t="shared" si="49"/>
        <v>100000</v>
      </c>
      <c r="AT75" s="9">
        <f t="shared" si="50"/>
        <v>151.8176543712616</v>
      </c>
      <c r="AU75" s="9">
        <f t="shared" si="34"/>
        <v>0</v>
      </c>
      <c r="AV75" s="9">
        <f t="shared" si="35"/>
        <v>0</v>
      </c>
    </row>
    <row r="76" spans="29:48" ht="12.75">
      <c r="AC76" s="2">
        <v>61</v>
      </c>
      <c r="AD76" s="9">
        <f t="shared" si="36"/>
        <v>151.8176543712616</v>
      </c>
      <c r="AE76" s="9">
        <f t="shared" si="32"/>
        <v>3.231242330676622</v>
      </c>
      <c r="AF76" s="9">
        <f t="shared" si="37"/>
        <v>3</v>
      </c>
      <c r="AG76" s="9" t="str">
        <f t="shared" si="38"/>
        <v>A</v>
      </c>
      <c r="AH76" s="9">
        <f t="shared" si="39"/>
        <v>1</v>
      </c>
      <c r="AI76" s="9">
        <f t="shared" si="40"/>
        <v>1</v>
      </c>
      <c r="AJ76" s="9">
        <f t="shared" si="41"/>
        <v>0</v>
      </c>
      <c r="AK76" s="9">
        <f t="shared" si="42"/>
        <v>1</v>
      </c>
      <c r="AL76" s="9">
        <f t="shared" si="43"/>
        <v>1</v>
      </c>
      <c r="AM76" s="9">
        <f t="shared" si="44"/>
        <v>0</v>
      </c>
      <c r="AN76" s="9">
        <f t="shared" si="45"/>
        <v>32</v>
      </c>
      <c r="AO76" s="9">
        <f t="shared" si="33"/>
        <v>8.657942414283752</v>
      </c>
      <c r="AP76" s="9">
        <f t="shared" si="46"/>
        <v>31</v>
      </c>
      <c r="AQ76" s="9">
        <f t="shared" si="47"/>
        <v>3.2312423306766123</v>
      </c>
      <c r="AR76" s="9">
        <f t="shared" si="48"/>
        <v>155.04889670193822</v>
      </c>
      <c r="AS76" s="9">
        <f t="shared" si="49"/>
        <v>100000</v>
      </c>
      <c r="AT76" s="9">
        <f t="shared" si="50"/>
        <v>160.47559678554535</v>
      </c>
      <c r="AU76" s="9">
        <f t="shared" si="34"/>
        <v>1</v>
      </c>
      <c r="AV76" s="9">
        <f t="shared" si="35"/>
        <v>1</v>
      </c>
    </row>
    <row r="77" spans="29:48" ht="12.75">
      <c r="AC77" s="2">
        <v>62</v>
      </c>
      <c r="AD77" s="9">
        <f t="shared" si="36"/>
        <v>155.04889670193822</v>
      </c>
      <c r="AE77" s="9">
        <f t="shared" si="32"/>
        <v>5.42670008360713</v>
      </c>
      <c r="AF77" s="9">
        <f t="shared" si="37"/>
        <v>1</v>
      </c>
      <c r="AG77" s="9" t="str">
        <f t="shared" si="38"/>
        <v>S</v>
      </c>
      <c r="AH77" s="9">
        <f t="shared" si="39"/>
        <v>2</v>
      </c>
      <c r="AI77" s="9">
        <f t="shared" si="40"/>
        <v>0</v>
      </c>
      <c r="AJ77" s="9">
        <f t="shared" si="41"/>
        <v>0</v>
      </c>
      <c r="AK77" s="9">
        <f t="shared" si="42"/>
        <v>0</v>
      </c>
      <c r="AL77" s="9">
        <f t="shared" si="43"/>
        <v>0</v>
      </c>
      <c r="AM77" s="9">
        <f t="shared" si="44"/>
        <v>0</v>
      </c>
      <c r="AN77" s="9">
        <f t="shared" si="45"/>
        <v>32</v>
      </c>
      <c r="AO77" s="9">
        <f t="shared" si="33"/>
        <v>8.657942414283752</v>
      </c>
      <c r="AP77" s="9">
        <f t="shared" si="46"/>
        <v>31</v>
      </c>
      <c r="AQ77" s="9">
        <f t="shared" si="47"/>
        <v>3.2312423306766123</v>
      </c>
      <c r="AR77" s="9">
        <f t="shared" si="48"/>
        <v>100000</v>
      </c>
      <c r="AS77" s="9">
        <f t="shared" si="49"/>
        <v>100000</v>
      </c>
      <c r="AT77" s="9">
        <f t="shared" si="50"/>
        <v>160.47559678554535</v>
      </c>
      <c r="AU77" s="9">
        <f t="shared" si="34"/>
        <v>0</v>
      </c>
      <c r="AV77" s="9">
        <f t="shared" si="35"/>
        <v>0</v>
      </c>
    </row>
    <row r="78" spans="29:48" ht="12.75">
      <c r="AC78" s="2">
        <v>63</v>
      </c>
      <c r="AD78" s="9">
        <f t="shared" si="36"/>
        <v>160.47559678554535</v>
      </c>
      <c r="AE78" s="9">
        <f t="shared" si="32"/>
        <v>2.9856032133102417</v>
      </c>
      <c r="AF78" s="9">
        <f t="shared" si="37"/>
        <v>3</v>
      </c>
      <c r="AG78" s="9" t="str">
        <f t="shared" si="38"/>
        <v>A</v>
      </c>
      <c r="AH78" s="9">
        <f t="shared" si="39"/>
        <v>1</v>
      </c>
      <c r="AI78" s="9">
        <f t="shared" si="40"/>
        <v>1</v>
      </c>
      <c r="AJ78" s="9">
        <f t="shared" si="41"/>
        <v>0</v>
      </c>
      <c r="AK78" s="9">
        <f t="shared" si="42"/>
        <v>1</v>
      </c>
      <c r="AL78" s="9">
        <f t="shared" si="43"/>
        <v>1</v>
      </c>
      <c r="AM78" s="9">
        <f t="shared" si="44"/>
        <v>0</v>
      </c>
      <c r="AN78" s="9">
        <f t="shared" si="45"/>
        <v>33</v>
      </c>
      <c r="AO78" s="9">
        <f t="shared" si="33"/>
        <v>2.9856032133102417</v>
      </c>
      <c r="AP78" s="9">
        <f t="shared" si="46"/>
        <v>32</v>
      </c>
      <c r="AQ78" s="9">
        <f t="shared" si="47"/>
        <v>9.569490009833183</v>
      </c>
      <c r="AR78" s="9">
        <f t="shared" si="48"/>
        <v>170.04508679537852</v>
      </c>
      <c r="AS78" s="9">
        <f t="shared" si="49"/>
        <v>100000</v>
      </c>
      <c r="AT78" s="9">
        <f t="shared" si="50"/>
        <v>163.4611999988556</v>
      </c>
      <c r="AU78" s="9">
        <f t="shared" si="34"/>
        <v>1</v>
      </c>
      <c r="AV78" s="9">
        <f t="shared" si="35"/>
        <v>1</v>
      </c>
    </row>
    <row r="79" spans="29:48" ht="12.75">
      <c r="AC79" s="2">
        <v>64</v>
      </c>
      <c r="AD79" s="9">
        <f t="shared" si="36"/>
        <v>163.4611999988556</v>
      </c>
      <c r="AE79" s="9">
        <f aca="true" t="shared" si="51" ref="AE79:AE110">MAX(MIN(AD80,SimQ_3_Stop),SimQ_3_Start)-MAX(MIN(AD79,SimQ_3_Stop),SimQ_3_Start)</f>
        <v>5.412984191786109</v>
      </c>
      <c r="AF79" s="9">
        <f t="shared" si="37"/>
        <v>3</v>
      </c>
      <c r="AG79" s="9" t="str">
        <f t="shared" si="38"/>
        <v>A</v>
      </c>
      <c r="AH79" s="9">
        <f t="shared" si="39"/>
        <v>2</v>
      </c>
      <c r="AI79" s="9">
        <f t="shared" si="40"/>
        <v>1</v>
      </c>
      <c r="AJ79" s="9">
        <f t="shared" si="41"/>
        <v>1</v>
      </c>
      <c r="AK79" s="9">
        <f t="shared" si="42"/>
        <v>2</v>
      </c>
      <c r="AL79" s="9">
        <f t="shared" si="43"/>
        <v>2</v>
      </c>
      <c r="AM79" s="9">
        <f t="shared" si="44"/>
        <v>0</v>
      </c>
      <c r="AN79" s="9">
        <f t="shared" si="45"/>
        <v>34</v>
      </c>
      <c r="AO79" s="9">
        <f aca="true" t="shared" si="52" ref="AO79:AO115">IF(SimQ_3_NextArr&gt;50,999999,INDEX(SimQ_3_TBA,SimQ_3_NextArr))</f>
        <v>9.241613745689392</v>
      </c>
      <c r="AP79" s="9">
        <f t="shared" si="46"/>
        <v>33</v>
      </c>
      <c r="AQ79" s="9">
        <f t="shared" si="47"/>
        <v>5.412984191786116</v>
      </c>
      <c r="AR79" s="9">
        <f t="shared" si="48"/>
        <v>170.04508679537852</v>
      </c>
      <c r="AS79" s="9">
        <f t="shared" si="49"/>
        <v>168.8741841906417</v>
      </c>
      <c r="AT79" s="9">
        <f t="shared" si="50"/>
        <v>172.70281374454498</v>
      </c>
      <c r="AU79" s="9">
        <f aca="true" t="shared" si="53" ref="AU79:AU115">IF(AND(OR(SimQ_3_EName="A",SimQ_3_EName="Balk"),SimQ_3_Time&gt;=SimQ_3_Start,SimQ_3_Time&lt;=SimQ_3_Stop),1,0)</f>
        <v>1</v>
      </c>
      <c r="AV79" s="9">
        <f aca="true" t="shared" si="54" ref="AV79:AV115">IF(AND(SimQ_3_EName="A",SimQ_3_Time&gt;=SimQ_3_Start,SimQ_3_Time&lt;=SimQ_3_Stop),1,0)</f>
        <v>1</v>
      </c>
    </row>
    <row r="80" spans="29:48" ht="12.75">
      <c r="AC80" s="2">
        <v>65</v>
      </c>
      <c r="AD80" s="9">
        <f aca="true" t="shared" si="55" ref="AD80:AD115">MIN(AR79:AT79)</f>
        <v>168.8741841906417</v>
      </c>
      <c r="AE80" s="9">
        <f t="shared" si="51"/>
        <v>1.170902604736824</v>
      </c>
      <c r="AF80" s="9">
        <f aca="true" t="shared" si="56" ref="AF80:AF115">MATCH(SimQ_3_Time,AR79:AT79,0)</f>
        <v>2</v>
      </c>
      <c r="AG80" s="9" t="str">
        <f aca="true" t="shared" si="57" ref="AG80:AG115">IF(AND(SimQ_3_EIndex=3,AL79=SimQ_3_NMax),"Balk",INDEX(SimQ_3_EventNames,SimQ_3_EIndex))</f>
        <v>S</v>
      </c>
      <c r="AH80" s="9">
        <f aca="true" t="shared" si="58" ref="AH80:AH115">IF(MIN(AI79:AJ79)&lt;1,MATCH(MIN(AI79:AJ79),AI79:AJ79,0),9999)</f>
        <v>9999</v>
      </c>
      <c r="AI80" s="9">
        <f aca="true" t="shared" si="59" ref="AI80:AI115">IF(AND(SimQ_3_EName="A",SimQ_3_NextServe=1),AI79+1,IF(AND(SimQ_3_EIndex=1,AM79=0),MAX(AI79-1,0),AI79))</f>
        <v>1</v>
      </c>
      <c r="AJ80" s="9">
        <f aca="true" t="shared" si="60" ref="AJ80:AJ115">IF(AND(SimQ_3_EName="A",SimQ_3_NextServe=2),AJ79+1,IF(AND(SimQ_3_EIndex=2,AM79=0),MAX(AJ79-1,0),AJ79))</f>
        <v>0</v>
      </c>
      <c r="AK80" s="9">
        <f aca="true" t="shared" si="61" ref="AK80:AK111">SUM(AI80:AJ80)</f>
        <v>1</v>
      </c>
      <c r="AL80" s="9">
        <f aca="true" t="shared" si="62" ref="AL80:AL115">IF(SimQ_3_EName="A",AL79+1,IF(SimQ_3_EName="S",AL79-1,AL79))</f>
        <v>1</v>
      </c>
      <c r="AM80" s="9">
        <f aca="true" t="shared" si="63" ref="AM80:AM111">AL80-AK80</f>
        <v>0</v>
      </c>
      <c r="AN80" s="9">
        <f aca="true" t="shared" si="64" ref="AN80:AN115">IF(OR(SimQ_3_EName="A",SimQ_3_EName="Balk"),AN79+1,AN79)</f>
        <v>34</v>
      </c>
      <c r="AO80" s="9">
        <f t="shared" si="52"/>
        <v>9.241613745689392</v>
      </c>
      <c r="AP80" s="9">
        <f aca="true" t="shared" si="65" ref="AP80:AP115">IF(OR(AND(SimQ_3_EName="A",SimQ_3_NextServe&lt;9999),(AND(SimQ_3_EName="S",AM79&gt;0)),SimQ_3_EName="Balk"),AP79+1,AP79)</f>
        <v>33</v>
      </c>
      <c r="AQ80" s="9">
        <f aca="true" t="shared" si="66" ref="AQ80:AQ115">IF(SimQ_3_NextServ&gt;50,999999,INDEX(SimQ_3_TFS,SimQ_3_NextServ))</f>
        <v>5.412984191786116</v>
      </c>
      <c r="AR80" s="9">
        <f aca="true" t="shared" si="67" ref="AR80:AR115">IF(AND(SimQ_3_EName="A",SimQ_3_NextServe=1),SimQ_3_NextTFS+SimQ_3_Time,IF(AND(SimQ_3_EIndex=1,AM79&gt;0),SimQ_3_NextTFS+SimQ_3_Time,IF(AND(SimQ_3_EIndex=1,AM79=0),100000,AR79)))</f>
        <v>170.04508679537852</v>
      </c>
      <c r="AS80" s="9">
        <f aca="true" t="shared" si="68" ref="AS80:AS115">IF(AND(SimQ_3_EName="A",SimQ_3_NextServe=2),SimQ_3_NextTFS+SimQ_3_Time,IF(AND(SimQ_3_EIndex=2,AM79&gt;0),SimQ_3_NextTFS+SimQ_3_Time,IF(AND(SimQ_3_EIndex=2,AM79=0),100000,AS79)))</f>
        <v>100000</v>
      </c>
      <c r="AT80" s="9">
        <f aca="true" t="shared" si="69" ref="AT80:AT115">IF(OR(SimQ_3_EName="A",SimQ_3_EName="Balk"),SimQ_3_Time+SimQ_3_NextTBA,AT79)</f>
        <v>172.70281374454498</v>
      </c>
      <c r="AU80" s="9">
        <f t="shared" si="53"/>
        <v>0</v>
      </c>
      <c r="AV80" s="9">
        <f t="shared" si="54"/>
        <v>0</v>
      </c>
    </row>
    <row r="81" spans="29:48" ht="12.75">
      <c r="AC81" s="2">
        <v>66</v>
      </c>
      <c r="AD81" s="9">
        <f t="shared" si="55"/>
        <v>170.04508679537852</v>
      </c>
      <c r="AE81" s="9">
        <f t="shared" si="51"/>
        <v>2.6577269491664595</v>
      </c>
      <c r="AF81" s="9">
        <f t="shared" si="56"/>
        <v>1</v>
      </c>
      <c r="AG81" s="9" t="str">
        <f t="shared" si="57"/>
        <v>S</v>
      </c>
      <c r="AH81" s="9">
        <f t="shared" si="58"/>
        <v>2</v>
      </c>
      <c r="AI81" s="9">
        <f t="shared" si="59"/>
        <v>0</v>
      </c>
      <c r="AJ81" s="9">
        <f t="shared" si="60"/>
        <v>0</v>
      </c>
      <c r="AK81" s="9">
        <f t="shared" si="61"/>
        <v>0</v>
      </c>
      <c r="AL81" s="9">
        <f t="shared" si="62"/>
        <v>0</v>
      </c>
      <c r="AM81" s="9">
        <f t="shared" si="63"/>
        <v>0</v>
      </c>
      <c r="AN81" s="9">
        <f t="shared" si="64"/>
        <v>34</v>
      </c>
      <c r="AO81" s="9">
        <f t="shared" si="52"/>
        <v>9.241613745689392</v>
      </c>
      <c r="AP81" s="9">
        <f t="shared" si="65"/>
        <v>33</v>
      </c>
      <c r="AQ81" s="9">
        <f t="shared" si="66"/>
        <v>5.412984191786116</v>
      </c>
      <c r="AR81" s="9">
        <f t="shared" si="67"/>
        <v>100000</v>
      </c>
      <c r="AS81" s="9">
        <f t="shared" si="68"/>
        <v>100000</v>
      </c>
      <c r="AT81" s="9">
        <f t="shared" si="69"/>
        <v>172.70281374454498</v>
      </c>
      <c r="AU81" s="9">
        <f t="shared" si="53"/>
        <v>0</v>
      </c>
      <c r="AV81" s="9">
        <f t="shared" si="54"/>
        <v>0</v>
      </c>
    </row>
    <row r="82" spans="29:48" ht="12.75">
      <c r="AC82" s="2">
        <v>67</v>
      </c>
      <c r="AD82" s="9">
        <f t="shared" si="55"/>
        <v>172.70281374454498</v>
      </c>
      <c r="AE82" s="9">
        <f t="shared" si="51"/>
        <v>3.278399796600951</v>
      </c>
      <c r="AF82" s="9">
        <f t="shared" si="56"/>
        <v>3</v>
      </c>
      <c r="AG82" s="9" t="str">
        <f t="shared" si="57"/>
        <v>A</v>
      </c>
      <c r="AH82" s="9">
        <f t="shared" si="58"/>
        <v>1</v>
      </c>
      <c r="AI82" s="9">
        <f t="shared" si="59"/>
        <v>1</v>
      </c>
      <c r="AJ82" s="9">
        <f t="shared" si="60"/>
        <v>0</v>
      </c>
      <c r="AK82" s="9">
        <f t="shared" si="61"/>
        <v>1</v>
      </c>
      <c r="AL82" s="9">
        <f t="shared" si="62"/>
        <v>1</v>
      </c>
      <c r="AM82" s="9">
        <f t="shared" si="63"/>
        <v>0</v>
      </c>
      <c r="AN82" s="9">
        <f t="shared" si="64"/>
        <v>35</v>
      </c>
      <c r="AO82" s="9">
        <f t="shared" si="52"/>
        <v>7.332001328468323</v>
      </c>
      <c r="AP82" s="9">
        <f t="shared" si="65"/>
        <v>34</v>
      </c>
      <c r="AQ82" s="9">
        <f t="shared" si="66"/>
        <v>3.2783997966009384</v>
      </c>
      <c r="AR82" s="9">
        <f t="shared" si="67"/>
        <v>175.98121354114593</v>
      </c>
      <c r="AS82" s="9">
        <f t="shared" si="68"/>
        <v>100000</v>
      </c>
      <c r="AT82" s="9">
        <f t="shared" si="69"/>
        <v>180.0348150730133</v>
      </c>
      <c r="AU82" s="9">
        <f t="shared" si="53"/>
        <v>1</v>
      </c>
      <c r="AV82" s="9">
        <f t="shared" si="54"/>
        <v>1</v>
      </c>
    </row>
    <row r="83" spans="29:48" ht="12.75">
      <c r="AC83" s="2">
        <v>68</v>
      </c>
      <c r="AD83" s="9">
        <f t="shared" si="55"/>
        <v>175.98121354114593</v>
      </c>
      <c r="AE83" s="9">
        <f t="shared" si="51"/>
        <v>4.053601531867372</v>
      </c>
      <c r="AF83" s="9">
        <f t="shared" si="56"/>
        <v>1</v>
      </c>
      <c r="AG83" s="9" t="str">
        <f t="shared" si="57"/>
        <v>S</v>
      </c>
      <c r="AH83" s="9">
        <f t="shared" si="58"/>
        <v>2</v>
      </c>
      <c r="AI83" s="9">
        <f t="shared" si="59"/>
        <v>0</v>
      </c>
      <c r="AJ83" s="9">
        <f t="shared" si="60"/>
        <v>0</v>
      </c>
      <c r="AK83" s="9">
        <f t="shared" si="61"/>
        <v>0</v>
      </c>
      <c r="AL83" s="9">
        <f t="shared" si="62"/>
        <v>0</v>
      </c>
      <c r="AM83" s="9">
        <f t="shared" si="63"/>
        <v>0</v>
      </c>
      <c r="AN83" s="9">
        <f t="shared" si="64"/>
        <v>35</v>
      </c>
      <c r="AO83" s="9">
        <f t="shared" si="52"/>
        <v>7.332001328468323</v>
      </c>
      <c r="AP83" s="9">
        <f t="shared" si="65"/>
        <v>34</v>
      </c>
      <c r="AQ83" s="9">
        <f t="shared" si="66"/>
        <v>3.2783997966009384</v>
      </c>
      <c r="AR83" s="9">
        <f t="shared" si="67"/>
        <v>100000</v>
      </c>
      <c r="AS83" s="9">
        <f t="shared" si="68"/>
        <v>100000</v>
      </c>
      <c r="AT83" s="9">
        <f t="shared" si="69"/>
        <v>180.0348150730133</v>
      </c>
      <c r="AU83" s="9">
        <f t="shared" si="53"/>
        <v>0</v>
      </c>
      <c r="AV83" s="9">
        <f t="shared" si="54"/>
        <v>0</v>
      </c>
    </row>
    <row r="84" spans="29:48" ht="12.75">
      <c r="AC84" s="2">
        <v>69</v>
      </c>
      <c r="AD84" s="9">
        <f t="shared" si="55"/>
        <v>180.0348150730133</v>
      </c>
      <c r="AE84" s="9">
        <f t="shared" si="51"/>
        <v>5.606004595756531</v>
      </c>
      <c r="AF84" s="9">
        <f t="shared" si="56"/>
        <v>3</v>
      </c>
      <c r="AG84" s="9" t="str">
        <f t="shared" si="57"/>
        <v>A</v>
      </c>
      <c r="AH84" s="9">
        <f t="shared" si="58"/>
        <v>1</v>
      </c>
      <c r="AI84" s="9">
        <f t="shared" si="59"/>
        <v>1</v>
      </c>
      <c r="AJ84" s="9">
        <f t="shared" si="60"/>
        <v>0</v>
      </c>
      <c r="AK84" s="9">
        <f t="shared" si="61"/>
        <v>1</v>
      </c>
      <c r="AL84" s="9">
        <f t="shared" si="62"/>
        <v>1</v>
      </c>
      <c r="AM84" s="9">
        <f t="shared" si="63"/>
        <v>0</v>
      </c>
      <c r="AN84" s="9">
        <f t="shared" si="64"/>
        <v>36</v>
      </c>
      <c r="AO84" s="9">
        <f t="shared" si="52"/>
        <v>5.606004595756531</v>
      </c>
      <c r="AP84" s="9">
        <f t="shared" si="65"/>
        <v>35</v>
      </c>
      <c r="AQ84" s="9">
        <f t="shared" si="66"/>
        <v>5.789832580606928</v>
      </c>
      <c r="AR84" s="9">
        <f t="shared" si="67"/>
        <v>185.82464765362025</v>
      </c>
      <c r="AS84" s="9">
        <f t="shared" si="68"/>
        <v>100000</v>
      </c>
      <c r="AT84" s="9">
        <f t="shared" si="69"/>
        <v>185.64081966876984</v>
      </c>
      <c r="AU84" s="9">
        <f t="shared" si="53"/>
        <v>1</v>
      </c>
      <c r="AV84" s="9">
        <f t="shared" si="54"/>
        <v>1</v>
      </c>
    </row>
    <row r="85" spans="29:48" ht="12.75">
      <c r="AC85" s="2">
        <v>70</v>
      </c>
      <c r="AD85" s="9">
        <f t="shared" si="55"/>
        <v>185.64081966876984</v>
      </c>
      <c r="AE85" s="9">
        <f t="shared" si="51"/>
        <v>0.18382798485041008</v>
      </c>
      <c r="AF85" s="9">
        <f t="shared" si="56"/>
        <v>3</v>
      </c>
      <c r="AG85" s="9" t="str">
        <f t="shared" si="57"/>
        <v>A</v>
      </c>
      <c r="AH85" s="9">
        <f t="shared" si="58"/>
        <v>2</v>
      </c>
      <c r="AI85" s="9">
        <f t="shared" si="59"/>
        <v>1</v>
      </c>
      <c r="AJ85" s="9">
        <f t="shared" si="60"/>
        <v>1</v>
      </c>
      <c r="AK85" s="9">
        <f t="shared" si="61"/>
        <v>2</v>
      </c>
      <c r="AL85" s="9">
        <f t="shared" si="62"/>
        <v>2</v>
      </c>
      <c r="AM85" s="9">
        <f t="shared" si="63"/>
        <v>0</v>
      </c>
      <c r="AN85" s="9">
        <f t="shared" si="64"/>
        <v>37</v>
      </c>
      <c r="AO85" s="9">
        <f t="shared" si="52"/>
        <v>9.398496747016907</v>
      </c>
      <c r="AP85" s="9">
        <f t="shared" si="65"/>
        <v>36</v>
      </c>
      <c r="AQ85" s="9">
        <f t="shared" si="66"/>
        <v>2.945885759672926</v>
      </c>
      <c r="AR85" s="9">
        <f t="shared" si="67"/>
        <v>185.82464765362025</v>
      </c>
      <c r="AS85" s="9">
        <f t="shared" si="68"/>
        <v>188.58670542844277</v>
      </c>
      <c r="AT85" s="9">
        <f t="shared" si="69"/>
        <v>195.03931641578674</v>
      </c>
      <c r="AU85" s="9">
        <f t="shared" si="53"/>
        <v>1</v>
      </c>
      <c r="AV85" s="9">
        <f t="shared" si="54"/>
        <v>1</v>
      </c>
    </row>
    <row r="86" spans="29:48" ht="12.75">
      <c r="AC86" s="2">
        <v>71</v>
      </c>
      <c r="AD86" s="9">
        <f t="shared" si="55"/>
        <v>185.82464765362025</v>
      </c>
      <c r="AE86" s="9">
        <f t="shared" si="51"/>
        <v>2.762057774822523</v>
      </c>
      <c r="AF86" s="9">
        <f t="shared" si="56"/>
        <v>1</v>
      </c>
      <c r="AG86" s="9" t="str">
        <f t="shared" si="57"/>
        <v>S</v>
      </c>
      <c r="AH86" s="9">
        <f t="shared" si="58"/>
        <v>9999</v>
      </c>
      <c r="AI86" s="9">
        <f t="shared" si="59"/>
        <v>0</v>
      </c>
      <c r="AJ86" s="9">
        <f t="shared" si="60"/>
        <v>1</v>
      </c>
      <c r="AK86" s="9">
        <f t="shared" si="61"/>
        <v>1</v>
      </c>
      <c r="AL86" s="9">
        <f t="shared" si="62"/>
        <v>1</v>
      </c>
      <c r="AM86" s="9">
        <f t="shared" si="63"/>
        <v>0</v>
      </c>
      <c r="AN86" s="9">
        <f t="shared" si="64"/>
        <v>37</v>
      </c>
      <c r="AO86" s="9">
        <f t="shared" si="52"/>
        <v>9.398496747016907</v>
      </c>
      <c r="AP86" s="9">
        <f t="shared" si="65"/>
        <v>36</v>
      </c>
      <c r="AQ86" s="9">
        <f t="shared" si="66"/>
        <v>2.945885759672926</v>
      </c>
      <c r="AR86" s="9">
        <f t="shared" si="67"/>
        <v>100000</v>
      </c>
      <c r="AS86" s="9">
        <f t="shared" si="68"/>
        <v>188.58670542844277</v>
      </c>
      <c r="AT86" s="9">
        <f t="shared" si="69"/>
        <v>195.03931641578674</v>
      </c>
      <c r="AU86" s="9">
        <f t="shared" si="53"/>
        <v>0</v>
      </c>
      <c r="AV86" s="9">
        <f t="shared" si="54"/>
        <v>0</v>
      </c>
    </row>
    <row r="87" spans="29:48" ht="12.75">
      <c r="AC87" s="2">
        <v>72</v>
      </c>
      <c r="AD87" s="9">
        <f t="shared" si="55"/>
        <v>188.58670542844277</v>
      </c>
      <c r="AE87" s="9">
        <f t="shared" si="51"/>
        <v>6.452610987343974</v>
      </c>
      <c r="AF87" s="9">
        <f t="shared" si="56"/>
        <v>2</v>
      </c>
      <c r="AG87" s="9" t="str">
        <f t="shared" si="57"/>
        <v>S</v>
      </c>
      <c r="AH87" s="9">
        <f t="shared" si="58"/>
        <v>1</v>
      </c>
      <c r="AI87" s="9">
        <f t="shared" si="59"/>
        <v>0</v>
      </c>
      <c r="AJ87" s="9">
        <f t="shared" si="60"/>
        <v>0</v>
      </c>
      <c r="AK87" s="9">
        <f t="shared" si="61"/>
        <v>0</v>
      </c>
      <c r="AL87" s="9">
        <f t="shared" si="62"/>
        <v>0</v>
      </c>
      <c r="AM87" s="9">
        <f t="shared" si="63"/>
        <v>0</v>
      </c>
      <c r="AN87" s="9">
        <f t="shared" si="64"/>
        <v>37</v>
      </c>
      <c r="AO87" s="9">
        <f t="shared" si="52"/>
        <v>9.398496747016907</v>
      </c>
      <c r="AP87" s="9">
        <f t="shared" si="65"/>
        <v>36</v>
      </c>
      <c r="AQ87" s="9">
        <f t="shared" si="66"/>
        <v>2.945885759672926</v>
      </c>
      <c r="AR87" s="9">
        <f t="shared" si="67"/>
        <v>100000</v>
      </c>
      <c r="AS87" s="9">
        <f t="shared" si="68"/>
        <v>100000</v>
      </c>
      <c r="AT87" s="9">
        <f t="shared" si="69"/>
        <v>195.03931641578674</v>
      </c>
      <c r="AU87" s="9">
        <f t="shared" si="53"/>
        <v>0</v>
      </c>
      <c r="AV87" s="9">
        <f t="shared" si="54"/>
        <v>0</v>
      </c>
    </row>
    <row r="88" spans="29:48" ht="12.75">
      <c r="AC88" s="2">
        <v>73</v>
      </c>
      <c r="AD88" s="9">
        <f t="shared" si="55"/>
        <v>195.03931641578674</v>
      </c>
      <c r="AE88" s="9">
        <f t="shared" si="51"/>
        <v>3.427514433860779</v>
      </c>
      <c r="AF88" s="9">
        <f t="shared" si="56"/>
        <v>3</v>
      </c>
      <c r="AG88" s="9" t="str">
        <f t="shared" si="57"/>
        <v>A</v>
      </c>
      <c r="AH88" s="9">
        <f t="shared" si="58"/>
        <v>1</v>
      </c>
      <c r="AI88" s="9">
        <f t="shared" si="59"/>
        <v>1</v>
      </c>
      <c r="AJ88" s="9">
        <f t="shared" si="60"/>
        <v>0</v>
      </c>
      <c r="AK88" s="9">
        <f t="shared" si="61"/>
        <v>1</v>
      </c>
      <c r="AL88" s="9">
        <f t="shared" si="62"/>
        <v>1</v>
      </c>
      <c r="AM88" s="9">
        <f t="shared" si="63"/>
        <v>0</v>
      </c>
      <c r="AN88" s="9">
        <f t="shared" si="64"/>
        <v>38</v>
      </c>
      <c r="AO88" s="9">
        <f t="shared" si="52"/>
        <v>3.427514433860779</v>
      </c>
      <c r="AP88" s="9">
        <f t="shared" si="65"/>
        <v>37</v>
      </c>
      <c r="AQ88" s="9">
        <f t="shared" si="66"/>
        <v>7.753023953681126</v>
      </c>
      <c r="AR88" s="9">
        <f t="shared" si="67"/>
        <v>202.79234036946787</v>
      </c>
      <c r="AS88" s="9">
        <f t="shared" si="68"/>
        <v>100000</v>
      </c>
      <c r="AT88" s="9">
        <f t="shared" si="69"/>
        <v>198.46683084964752</v>
      </c>
      <c r="AU88" s="9">
        <f t="shared" si="53"/>
        <v>1</v>
      </c>
      <c r="AV88" s="9">
        <f t="shared" si="54"/>
        <v>1</v>
      </c>
    </row>
    <row r="89" spans="29:48" ht="12.75">
      <c r="AC89" s="2">
        <v>74</v>
      </c>
      <c r="AD89" s="9">
        <f t="shared" si="55"/>
        <v>198.46683084964752</v>
      </c>
      <c r="AE89" s="9">
        <f t="shared" si="51"/>
        <v>4.3255095198203435</v>
      </c>
      <c r="AF89" s="9">
        <f t="shared" si="56"/>
        <v>3</v>
      </c>
      <c r="AG89" s="9" t="str">
        <f t="shared" si="57"/>
        <v>A</v>
      </c>
      <c r="AH89" s="9">
        <f t="shared" si="58"/>
        <v>2</v>
      </c>
      <c r="AI89" s="9">
        <f t="shared" si="59"/>
        <v>1</v>
      </c>
      <c r="AJ89" s="9">
        <f t="shared" si="60"/>
        <v>1</v>
      </c>
      <c r="AK89" s="9">
        <f t="shared" si="61"/>
        <v>2</v>
      </c>
      <c r="AL89" s="9">
        <f t="shared" si="62"/>
        <v>2</v>
      </c>
      <c r="AM89" s="9">
        <f t="shared" si="63"/>
        <v>0</v>
      </c>
      <c r="AN89" s="9">
        <f t="shared" si="64"/>
        <v>39</v>
      </c>
      <c r="AO89" s="9">
        <f t="shared" si="52"/>
        <v>5.608701109886169</v>
      </c>
      <c r="AP89" s="9">
        <f t="shared" si="65"/>
        <v>38</v>
      </c>
      <c r="AQ89" s="9">
        <f t="shared" si="66"/>
        <v>4.897550869878065</v>
      </c>
      <c r="AR89" s="9">
        <f t="shared" si="67"/>
        <v>202.79234036946787</v>
      </c>
      <c r="AS89" s="9">
        <f t="shared" si="68"/>
        <v>203.3643817195256</v>
      </c>
      <c r="AT89" s="9">
        <f t="shared" si="69"/>
        <v>204.0755319595337</v>
      </c>
      <c r="AU89" s="9">
        <f t="shared" si="53"/>
        <v>1</v>
      </c>
      <c r="AV89" s="9">
        <f t="shared" si="54"/>
        <v>1</v>
      </c>
    </row>
    <row r="90" spans="29:48" ht="12.75">
      <c r="AC90" s="2">
        <v>75</v>
      </c>
      <c r="AD90" s="9">
        <f t="shared" si="55"/>
        <v>202.79234036946787</v>
      </c>
      <c r="AE90" s="9">
        <f t="shared" si="51"/>
        <v>0.5720413500577308</v>
      </c>
      <c r="AF90" s="9">
        <f t="shared" si="56"/>
        <v>1</v>
      </c>
      <c r="AG90" s="9" t="str">
        <f t="shared" si="57"/>
        <v>S</v>
      </c>
      <c r="AH90" s="9">
        <f t="shared" si="58"/>
        <v>9999</v>
      </c>
      <c r="AI90" s="9">
        <f t="shared" si="59"/>
        <v>0</v>
      </c>
      <c r="AJ90" s="9">
        <f t="shared" si="60"/>
        <v>1</v>
      </c>
      <c r="AK90" s="9">
        <f t="shared" si="61"/>
        <v>1</v>
      </c>
      <c r="AL90" s="9">
        <f t="shared" si="62"/>
        <v>1</v>
      </c>
      <c r="AM90" s="9">
        <f t="shared" si="63"/>
        <v>0</v>
      </c>
      <c r="AN90" s="9">
        <f t="shared" si="64"/>
        <v>39</v>
      </c>
      <c r="AO90" s="9">
        <f t="shared" si="52"/>
        <v>5.608701109886169</v>
      </c>
      <c r="AP90" s="9">
        <f t="shared" si="65"/>
        <v>38</v>
      </c>
      <c r="AQ90" s="9">
        <f t="shared" si="66"/>
        <v>4.897550869878065</v>
      </c>
      <c r="AR90" s="9">
        <f t="shared" si="67"/>
        <v>100000</v>
      </c>
      <c r="AS90" s="9">
        <f t="shared" si="68"/>
        <v>203.3643817195256</v>
      </c>
      <c r="AT90" s="9">
        <f t="shared" si="69"/>
        <v>204.0755319595337</v>
      </c>
      <c r="AU90" s="9">
        <f t="shared" si="53"/>
        <v>0</v>
      </c>
      <c r="AV90" s="9">
        <f t="shared" si="54"/>
        <v>0</v>
      </c>
    </row>
    <row r="91" spans="29:48" ht="12.75">
      <c r="AC91" s="2">
        <v>76</v>
      </c>
      <c r="AD91" s="9">
        <f t="shared" si="55"/>
        <v>203.3643817195256</v>
      </c>
      <c r="AE91" s="9">
        <f t="shared" si="51"/>
        <v>0.7111502400080951</v>
      </c>
      <c r="AF91" s="9">
        <f t="shared" si="56"/>
        <v>2</v>
      </c>
      <c r="AG91" s="9" t="str">
        <f t="shared" si="57"/>
        <v>S</v>
      </c>
      <c r="AH91" s="9">
        <f t="shared" si="58"/>
        <v>1</v>
      </c>
      <c r="AI91" s="9">
        <f t="shared" si="59"/>
        <v>0</v>
      </c>
      <c r="AJ91" s="9">
        <f t="shared" si="60"/>
        <v>0</v>
      </c>
      <c r="AK91" s="9">
        <f t="shared" si="61"/>
        <v>0</v>
      </c>
      <c r="AL91" s="9">
        <f t="shared" si="62"/>
        <v>0</v>
      </c>
      <c r="AM91" s="9">
        <f t="shared" si="63"/>
        <v>0</v>
      </c>
      <c r="AN91" s="9">
        <f t="shared" si="64"/>
        <v>39</v>
      </c>
      <c r="AO91" s="9">
        <f t="shared" si="52"/>
        <v>5.608701109886169</v>
      </c>
      <c r="AP91" s="9">
        <f t="shared" si="65"/>
        <v>38</v>
      </c>
      <c r="AQ91" s="9">
        <f t="shared" si="66"/>
        <v>4.897550869878065</v>
      </c>
      <c r="AR91" s="9">
        <f t="shared" si="67"/>
        <v>100000</v>
      </c>
      <c r="AS91" s="9">
        <f t="shared" si="68"/>
        <v>100000</v>
      </c>
      <c r="AT91" s="9">
        <f t="shared" si="69"/>
        <v>204.0755319595337</v>
      </c>
      <c r="AU91" s="9">
        <f t="shared" si="53"/>
        <v>0</v>
      </c>
      <c r="AV91" s="9">
        <f t="shared" si="54"/>
        <v>0</v>
      </c>
    </row>
    <row r="92" spans="29:48" ht="12.75">
      <c r="AC92" s="2">
        <v>77</v>
      </c>
      <c r="AD92" s="9">
        <f t="shared" si="55"/>
        <v>204.0755319595337</v>
      </c>
      <c r="AE92" s="9">
        <f t="shared" si="51"/>
        <v>6.175075173377991</v>
      </c>
      <c r="AF92" s="9">
        <f t="shared" si="56"/>
        <v>3</v>
      </c>
      <c r="AG92" s="9" t="str">
        <f t="shared" si="57"/>
        <v>A</v>
      </c>
      <c r="AH92" s="9">
        <f t="shared" si="58"/>
        <v>1</v>
      </c>
      <c r="AI92" s="9">
        <f t="shared" si="59"/>
        <v>1</v>
      </c>
      <c r="AJ92" s="9">
        <f t="shared" si="60"/>
        <v>0</v>
      </c>
      <c r="AK92" s="9">
        <f t="shared" si="61"/>
        <v>1</v>
      </c>
      <c r="AL92" s="9">
        <f t="shared" si="62"/>
        <v>1</v>
      </c>
      <c r="AM92" s="9">
        <f t="shared" si="63"/>
        <v>0</v>
      </c>
      <c r="AN92" s="9">
        <f t="shared" si="64"/>
        <v>40</v>
      </c>
      <c r="AO92" s="9">
        <f t="shared" si="52"/>
        <v>6.175075173377991</v>
      </c>
      <c r="AP92" s="9">
        <f t="shared" si="65"/>
        <v>39</v>
      </c>
      <c r="AQ92" s="9">
        <f t="shared" si="66"/>
        <v>7.46184957413011</v>
      </c>
      <c r="AR92" s="9">
        <f t="shared" si="67"/>
        <v>211.5373815336638</v>
      </c>
      <c r="AS92" s="9">
        <f t="shared" si="68"/>
        <v>100000</v>
      </c>
      <c r="AT92" s="9">
        <f t="shared" si="69"/>
        <v>210.25060713291168</v>
      </c>
      <c r="AU92" s="9">
        <f t="shared" si="53"/>
        <v>1</v>
      </c>
      <c r="AV92" s="9">
        <f t="shared" si="54"/>
        <v>1</v>
      </c>
    </row>
    <row r="93" spans="29:48" ht="12.75">
      <c r="AC93" s="2">
        <v>78</v>
      </c>
      <c r="AD93" s="9">
        <f t="shared" si="55"/>
        <v>210.25060713291168</v>
      </c>
      <c r="AE93" s="9">
        <f t="shared" si="51"/>
        <v>0.24377524852752686</v>
      </c>
      <c r="AF93" s="9">
        <f t="shared" si="56"/>
        <v>3</v>
      </c>
      <c r="AG93" s="9" t="str">
        <f t="shared" si="57"/>
        <v>A</v>
      </c>
      <c r="AH93" s="9">
        <f t="shared" si="58"/>
        <v>2</v>
      </c>
      <c r="AI93" s="9">
        <f t="shared" si="59"/>
        <v>1</v>
      </c>
      <c r="AJ93" s="9">
        <f t="shared" si="60"/>
        <v>1</v>
      </c>
      <c r="AK93" s="9">
        <f t="shared" si="61"/>
        <v>2</v>
      </c>
      <c r="AL93" s="9">
        <f t="shared" si="62"/>
        <v>2</v>
      </c>
      <c r="AM93" s="9">
        <f t="shared" si="63"/>
        <v>0</v>
      </c>
      <c r="AN93" s="9">
        <f t="shared" si="64"/>
        <v>41</v>
      </c>
      <c r="AO93" s="9">
        <f t="shared" si="52"/>
        <v>0.24377524852752686</v>
      </c>
      <c r="AP93" s="9">
        <f t="shared" si="65"/>
        <v>40</v>
      </c>
      <c r="AQ93" s="9">
        <f t="shared" si="66"/>
        <v>4.3987402098022965</v>
      </c>
      <c r="AR93" s="9">
        <f t="shared" si="67"/>
        <v>211.5373815336638</v>
      </c>
      <c r="AS93" s="9">
        <f t="shared" si="68"/>
        <v>214.64934734271398</v>
      </c>
      <c r="AT93" s="9">
        <f t="shared" si="69"/>
        <v>210.4943823814392</v>
      </c>
      <c r="AU93" s="9">
        <f t="shared" si="53"/>
        <v>1</v>
      </c>
      <c r="AV93" s="9">
        <f t="shared" si="54"/>
        <v>1</v>
      </c>
    </row>
    <row r="94" spans="29:48" ht="12.75">
      <c r="AC94" s="2">
        <v>79</v>
      </c>
      <c r="AD94" s="9">
        <f t="shared" si="55"/>
        <v>210.4943823814392</v>
      </c>
      <c r="AE94" s="9">
        <f t="shared" si="51"/>
        <v>1.0429991522245814</v>
      </c>
      <c r="AF94" s="9">
        <f t="shared" si="56"/>
        <v>3</v>
      </c>
      <c r="AG94" s="9" t="str">
        <f t="shared" si="57"/>
        <v>A</v>
      </c>
      <c r="AH94" s="9">
        <f t="shared" si="58"/>
        <v>9999</v>
      </c>
      <c r="AI94" s="9">
        <f t="shared" si="59"/>
        <v>1</v>
      </c>
      <c r="AJ94" s="9">
        <f t="shared" si="60"/>
        <v>1</v>
      </c>
      <c r="AK94" s="9">
        <f t="shared" si="61"/>
        <v>2</v>
      </c>
      <c r="AL94" s="9">
        <f t="shared" si="62"/>
        <v>3</v>
      </c>
      <c r="AM94" s="9">
        <f t="shared" si="63"/>
        <v>1</v>
      </c>
      <c r="AN94" s="9">
        <f t="shared" si="64"/>
        <v>42</v>
      </c>
      <c r="AO94" s="9">
        <f t="shared" si="52"/>
        <v>9.37292993068695</v>
      </c>
      <c r="AP94" s="9">
        <f t="shared" si="65"/>
        <v>40</v>
      </c>
      <c r="AQ94" s="9">
        <f t="shared" si="66"/>
        <v>4.3987402098022965</v>
      </c>
      <c r="AR94" s="9">
        <f t="shared" si="67"/>
        <v>211.5373815336638</v>
      </c>
      <c r="AS94" s="9">
        <f t="shared" si="68"/>
        <v>214.64934734271398</v>
      </c>
      <c r="AT94" s="9">
        <f t="shared" si="69"/>
        <v>219.86731231212616</v>
      </c>
      <c r="AU94" s="9">
        <f t="shared" si="53"/>
        <v>1</v>
      </c>
      <c r="AV94" s="9">
        <f t="shared" si="54"/>
        <v>1</v>
      </c>
    </row>
    <row r="95" spans="29:48" ht="12.75">
      <c r="AC95" s="2">
        <v>80</v>
      </c>
      <c r="AD95" s="9">
        <f t="shared" si="55"/>
        <v>211.5373815336638</v>
      </c>
      <c r="AE95" s="9">
        <f t="shared" si="51"/>
        <v>2.9736193415889716</v>
      </c>
      <c r="AF95" s="9">
        <f t="shared" si="56"/>
        <v>1</v>
      </c>
      <c r="AG95" s="9" t="str">
        <f t="shared" si="57"/>
        <v>S</v>
      </c>
      <c r="AH95" s="9">
        <f t="shared" si="58"/>
        <v>9999</v>
      </c>
      <c r="AI95" s="9">
        <f t="shared" si="59"/>
        <v>1</v>
      </c>
      <c r="AJ95" s="9">
        <f t="shared" si="60"/>
        <v>1</v>
      </c>
      <c r="AK95" s="9">
        <f t="shared" si="61"/>
        <v>2</v>
      </c>
      <c r="AL95" s="9">
        <f t="shared" si="62"/>
        <v>2</v>
      </c>
      <c r="AM95" s="9">
        <f t="shared" si="63"/>
        <v>0</v>
      </c>
      <c r="AN95" s="9">
        <f t="shared" si="64"/>
        <v>42</v>
      </c>
      <c r="AO95" s="9">
        <f t="shared" si="52"/>
        <v>9.37292993068695</v>
      </c>
      <c r="AP95" s="9">
        <f t="shared" si="65"/>
        <v>41</v>
      </c>
      <c r="AQ95" s="9">
        <f t="shared" si="66"/>
        <v>2.9736193415889804</v>
      </c>
      <c r="AR95" s="9">
        <f t="shared" si="67"/>
        <v>214.51100087525276</v>
      </c>
      <c r="AS95" s="9">
        <f t="shared" si="68"/>
        <v>214.64934734271398</v>
      </c>
      <c r="AT95" s="9">
        <f t="shared" si="69"/>
        <v>219.86731231212616</v>
      </c>
      <c r="AU95" s="9">
        <f t="shared" si="53"/>
        <v>0</v>
      </c>
      <c r="AV95" s="9">
        <f t="shared" si="54"/>
        <v>0</v>
      </c>
    </row>
    <row r="96" spans="29:48" ht="12.75">
      <c r="AC96" s="2">
        <v>81</v>
      </c>
      <c r="AD96" s="9">
        <f t="shared" si="55"/>
        <v>214.51100087525276</v>
      </c>
      <c r="AE96" s="9">
        <f t="shared" si="51"/>
        <v>0.13834646746121848</v>
      </c>
      <c r="AF96" s="9">
        <f t="shared" si="56"/>
        <v>1</v>
      </c>
      <c r="AG96" s="9" t="str">
        <f t="shared" si="57"/>
        <v>S</v>
      </c>
      <c r="AH96" s="9">
        <f t="shared" si="58"/>
        <v>9999</v>
      </c>
      <c r="AI96" s="9">
        <f t="shared" si="59"/>
        <v>0</v>
      </c>
      <c r="AJ96" s="9">
        <f t="shared" si="60"/>
        <v>1</v>
      </c>
      <c r="AK96" s="9">
        <f t="shared" si="61"/>
        <v>1</v>
      </c>
      <c r="AL96" s="9">
        <f t="shared" si="62"/>
        <v>1</v>
      </c>
      <c r="AM96" s="9">
        <f t="shared" si="63"/>
        <v>0</v>
      </c>
      <c r="AN96" s="9">
        <f t="shared" si="64"/>
        <v>42</v>
      </c>
      <c r="AO96" s="9">
        <f t="shared" si="52"/>
        <v>9.37292993068695</v>
      </c>
      <c r="AP96" s="9">
        <f t="shared" si="65"/>
        <v>41</v>
      </c>
      <c r="AQ96" s="9">
        <f t="shared" si="66"/>
        <v>2.9736193415889804</v>
      </c>
      <c r="AR96" s="9">
        <f t="shared" si="67"/>
        <v>100000</v>
      </c>
      <c r="AS96" s="9">
        <f t="shared" si="68"/>
        <v>214.64934734271398</v>
      </c>
      <c r="AT96" s="9">
        <f t="shared" si="69"/>
        <v>219.86731231212616</v>
      </c>
      <c r="AU96" s="9">
        <f t="shared" si="53"/>
        <v>0</v>
      </c>
      <c r="AV96" s="9">
        <f t="shared" si="54"/>
        <v>0</v>
      </c>
    </row>
    <row r="97" spans="29:48" ht="12.75">
      <c r="AC97" s="2">
        <v>82</v>
      </c>
      <c r="AD97" s="9">
        <f t="shared" si="55"/>
        <v>214.64934734271398</v>
      </c>
      <c r="AE97" s="9">
        <f t="shared" si="51"/>
        <v>5.217964969412179</v>
      </c>
      <c r="AF97" s="9">
        <f t="shared" si="56"/>
        <v>2</v>
      </c>
      <c r="AG97" s="9" t="str">
        <f t="shared" si="57"/>
        <v>S</v>
      </c>
      <c r="AH97" s="9">
        <f t="shared" si="58"/>
        <v>1</v>
      </c>
      <c r="AI97" s="9">
        <f t="shared" si="59"/>
        <v>0</v>
      </c>
      <c r="AJ97" s="9">
        <f t="shared" si="60"/>
        <v>0</v>
      </c>
      <c r="AK97" s="9">
        <f t="shared" si="61"/>
        <v>0</v>
      </c>
      <c r="AL97" s="9">
        <f t="shared" si="62"/>
        <v>0</v>
      </c>
      <c r="AM97" s="9">
        <f t="shared" si="63"/>
        <v>0</v>
      </c>
      <c r="AN97" s="9">
        <f t="shared" si="64"/>
        <v>42</v>
      </c>
      <c r="AO97" s="9">
        <f t="shared" si="52"/>
        <v>9.37292993068695</v>
      </c>
      <c r="AP97" s="9">
        <f t="shared" si="65"/>
        <v>41</v>
      </c>
      <c r="AQ97" s="9">
        <f t="shared" si="66"/>
        <v>2.9736193415889804</v>
      </c>
      <c r="AR97" s="9">
        <f t="shared" si="67"/>
        <v>100000</v>
      </c>
      <c r="AS97" s="9">
        <f t="shared" si="68"/>
        <v>100000</v>
      </c>
      <c r="AT97" s="9">
        <f t="shared" si="69"/>
        <v>219.86731231212616</v>
      </c>
      <c r="AU97" s="9">
        <f t="shared" si="53"/>
        <v>0</v>
      </c>
      <c r="AV97" s="9">
        <f t="shared" si="54"/>
        <v>0</v>
      </c>
    </row>
    <row r="98" spans="29:48" ht="12.75">
      <c r="AC98" s="2">
        <v>83</v>
      </c>
      <c r="AD98" s="9">
        <f t="shared" si="55"/>
        <v>219.86731231212616</v>
      </c>
      <c r="AE98" s="9">
        <f t="shared" si="51"/>
        <v>4.855021558098031</v>
      </c>
      <c r="AF98" s="9">
        <f t="shared" si="56"/>
        <v>3</v>
      </c>
      <c r="AG98" s="9" t="str">
        <f t="shared" si="57"/>
        <v>A</v>
      </c>
      <c r="AH98" s="9">
        <f t="shared" si="58"/>
        <v>1</v>
      </c>
      <c r="AI98" s="9">
        <f t="shared" si="59"/>
        <v>1</v>
      </c>
      <c r="AJ98" s="9">
        <f t="shared" si="60"/>
        <v>0</v>
      </c>
      <c r="AK98" s="9">
        <f t="shared" si="61"/>
        <v>1</v>
      </c>
      <c r="AL98" s="9">
        <f t="shared" si="62"/>
        <v>1</v>
      </c>
      <c r="AM98" s="9">
        <f t="shared" si="63"/>
        <v>0</v>
      </c>
      <c r="AN98" s="9">
        <f t="shared" si="64"/>
        <v>43</v>
      </c>
      <c r="AO98" s="9">
        <f t="shared" si="52"/>
        <v>5.077701210975647</v>
      </c>
      <c r="AP98" s="9">
        <f t="shared" si="65"/>
        <v>42</v>
      </c>
      <c r="AQ98" s="9">
        <f t="shared" si="66"/>
        <v>4.8550215580980325</v>
      </c>
      <c r="AR98" s="9">
        <f t="shared" si="67"/>
        <v>224.7223338702242</v>
      </c>
      <c r="AS98" s="9">
        <f t="shared" si="68"/>
        <v>100000</v>
      </c>
      <c r="AT98" s="9">
        <f t="shared" si="69"/>
        <v>224.9450135231018</v>
      </c>
      <c r="AU98" s="9">
        <f t="shared" si="53"/>
        <v>1</v>
      </c>
      <c r="AV98" s="9">
        <f t="shared" si="54"/>
        <v>1</v>
      </c>
    </row>
    <row r="99" spans="29:48" ht="12.75">
      <c r="AC99" s="2">
        <v>84</v>
      </c>
      <c r="AD99" s="9">
        <f t="shared" si="55"/>
        <v>224.7223338702242</v>
      </c>
      <c r="AE99" s="9">
        <f t="shared" si="51"/>
        <v>0.22267965287761626</v>
      </c>
      <c r="AF99" s="9">
        <f t="shared" si="56"/>
        <v>1</v>
      </c>
      <c r="AG99" s="9" t="str">
        <f t="shared" si="57"/>
        <v>S</v>
      </c>
      <c r="AH99" s="9">
        <f t="shared" si="58"/>
        <v>2</v>
      </c>
      <c r="AI99" s="9">
        <f t="shared" si="59"/>
        <v>0</v>
      </c>
      <c r="AJ99" s="9">
        <f t="shared" si="60"/>
        <v>0</v>
      </c>
      <c r="AK99" s="9">
        <f t="shared" si="61"/>
        <v>0</v>
      </c>
      <c r="AL99" s="9">
        <f t="shared" si="62"/>
        <v>0</v>
      </c>
      <c r="AM99" s="9">
        <f t="shared" si="63"/>
        <v>0</v>
      </c>
      <c r="AN99" s="9">
        <f t="shared" si="64"/>
        <v>43</v>
      </c>
      <c r="AO99" s="9">
        <f t="shared" si="52"/>
        <v>5.077701210975647</v>
      </c>
      <c r="AP99" s="9">
        <f t="shared" si="65"/>
        <v>42</v>
      </c>
      <c r="AQ99" s="9">
        <f t="shared" si="66"/>
        <v>4.8550215580980325</v>
      </c>
      <c r="AR99" s="9">
        <f t="shared" si="67"/>
        <v>100000</v>
      </c>
      <c r="AS99" s="9">
        <f t="shared" si="68"/>
        <v>100000</v>
      </c>
      <c r="AT99" s="9">
        <f t="shared" si="69"/>
        <v>224.9450135231018</v>
      </c>
      <c r="AU99" s="9">
        <f t="shared" si="53"/>
        <v>0</v>
      </c>
      <c r="AV99" s="9">
        <f t="shared" si="54"/>
        <v>0</v>
      </c>
    </row>
    <row r="100" spans="29:48" ht="12.75">
      <c r="AC100" s="2">
        <v>85</v>
      </c>
      <c r="AD100" s="9">
        <f t="shared" si="55"/>
        <v>224.9450135231018</v>
      </c>
      <c r="AE100" s="9">
        <f t="shared" si="51"/>
        <v>2.949959635734558</v>
      </c>
      <c r="AF100" s="9">
        <f t="shared" si="56"/>
        <v>3</v>
      </c>
      <c r="AG100" s="9" t="str">
        <f t="shared" si="57"/>
        <v>A</v>
      </c>
      <c r="AH100" s="9">
        <f t="shared" si="58"/>
        <v>1</v>
      </c>
      <c r="AI100" s="9">
        <f t="shared" si="59"/>
        <v>1</v>
      </c>
      <c r="AJ100" s="9">
        <f t="shared" si="60"/>
        <v>0</v>
      </c>
      <c r="AK100" s="9">
        <f t="shared" si="61"/>
        <v>1</v>
      </c>
      <c r="AL100" s="9">
        <f t="shared" si="62"/>
        <v>1</v>
      </c>
      <c r="AM100" s="9">
        <f t="shared" si="63"/>
        <v>0</v>
      </c>
      <c r="AN100" s="9">
        <f t="shared" si="64"/>
        <v>44</v>
      </c>
      <c r="AO100" s="9">
        <f t="shared" si="52"/>
        <v>2.949959635734558</v>
      </c>
      <c r="AP100" s="9">
        <f t="shared" si="65"/>
        <v>43</v>
      </c>
      <c r="AQ100" s="9">
        <f t="shared" si="66"/>
        <v>4.813606734649838</v>
      </c>
      <c r="AR100" s="9">
        <f t="shared" si="67"/>
        <v>229.75862025775166</v>
      </c>
      <c r="AS100" s="9">
        <f t="shared" si="68"/>
        <v>100000</v>
      </c>
      <c r="AT100" s="9">
        <f t="shared" si="69"/>
        <v>227.89497315883636</v>
      </c>
      <c r="AU100" s="9">
        <f t="shared" si="53"/>
        <v>1</v>
      </c>
      <c r="AV100" s="9">
        <f t="shared" si="54"/>
        <v>1</v>
      </c>
    </row>
    <row r="101" spans="29:48" ht="12.75">
      <c r="AC101" s="2">
        <v>86</v>
      </c>
      <c r="AD101" s="9">
        <f t="shared" si="55"/>
        <v>227.89497315883636</v>
      </c>
      <c r="AE101" s="9">
        <f t="shared" si="51"/>
        <v>1.863647098915294</v>
      </c>
      <c r="AF101" s="9">
        <f t="shared" si="56"/>
        <v>3</v>
      </c>
      <c r="AG101" s="9" t="str">
        <f t="shared" si="57"/>
        <v>A</v>
      </c>
      <c r="AH101" s="9">
        <f t="shared" si="58"/>
        <v>2</v>
      </c>
      <c r="AI101" s="9">
        <f t="shared" si="59"/>
        <v>1</v>
      </c>
      <c r="AJ101" s="9">
        <f t="shared" si="60"/>
        <v>1</v>
      </c>
      <c r="AK101" s="9">
        <f t="shared" si="61"/>
        <v>2</v>
      </c>
      <c r="AL101" s="9">
        <f t="shared" si="62"/>
        <v>2</v>
      </c>
      <c r="AM101" s="9">
        <f t="shared" si="63"/>
        <v>0</v>
      </c>
      <c r="AN101" s="9">
        <f t="shared" si="64"/>
        <v>45</v>
      </c>
      <c r="AO101" s="9">
        <f t="shared" si="52"/>
        <v>4.113678336143494</v>
      </c>
      <c r="AP101" s="9">
        <f t="shared" si="65"/>
        <v>44</v>
      </c>
      <c r="AQ101" s="9">
        <f t="shared" si="66"/>
        <v>9.018694691945115</v>
      </c>
      <c r="AR101" s="9">
        <f t="shared" si="67"/>
        <v>229.75862025775166</v>
      </c>
      <c r="AS101" s="9">
        <f t="shared" si="68"/>
        <v>236.91366785078148</v>
      </c>
      <c r="AT101" s="9">
        <f t="shared" si="69"/>
        <v>232.00865149497986</v>
      </c>
      <c r="AU101" s="9">
        <f t="shared" si="53"/>
        <v>1</v>
      </c>
      <c r="AV101" s="9">
        <f t="shared" si="54"/>
        <v>1</v>
      </c>
    </row>
    <row r="102" spans="29:48" ht="12.75">
      <c r="AC102" s="2">
        <v>87</v>
      </c>
      <c r="AD102" s="9">
        <f t="shared" si="55"/>
        <v>229.75862025775166</v>
      </c>
      <c r="AE102" s="9">
        <f t="shared" si="51"/>
        <v>2.2500312372281996</v>
      </c>
      <c r="AF102" s="9">
        <f t="shared" si="56"/>
        <v>1</v>
      </c>
      <c r="AG102" s="9" t="str">
        <f t="shared" si="57"/>
        <v>S</v>
      </c>
      <c r="AH102" s="9">
        <f t="shared" si="58"/>
        <v>9999</v>
      </c>
      <c r="AI102" s="9">
        <f t="shared" si="59"/>
        <v>0</v>
      </c>
      <c r="AJ102" s="9">
        <f t="shared" si="60"/>
        <v>1</v>
      </c>
      <c r="AK102" s="9">
        <f t="shared" si="61"/>
        <v>1</v>
      </c>
      <c r="AL102" s="9">
        <f t="shared" si="62"/>
        <v>1</v>
      </c>
      <c r="AM102" s="9">
        <f t="shared" si="63"/>
        <v>0</v>
      </c>
      <c r="AN102" s="9">
        <f t="shared" si="64"/>
        <v>45</v>
      </c>
      <c r="AO102" s="9">
        <f t="shared" si="52"/>
        <v>4.113678336143494</v>
      </c>
      <c r="AP102" s="9">
        <f t="shared" si="65"/>
        <v>44</v>
      </c>
      <c r="AQ102" s="9">
        <f t="shared" si="66"/>
        <v>9.018694691945115</v>
      </c>
      <c r="AR102" s="9">
        <f t="shared" si="67"/>
        <v>100000</v>
      </c>
      <c r="AS102" s="9">
        <f t="shared" si="68"/>
        <v>236.91366785078148</v>
      </c>
      <c r="AT102" s="9">
        <f t="shared" si="69"/>
        <v>232.00865149497986</v>
      </c>
      <c r="AU102" s="9">
        <f t="shared" si="53"/>
        <v>0</v>
      </c>
      <c r="AV102" s="9">
        <f t="shared" si="54"/>
        <v>0</v>
      </c>
    </row>
    <row r="103" spans="29:48" ht="12.75">
      <c r="AC103" s="2">
        <v>88</v>
      </c>
      <c r="AD103" s="9">
        <f t="shared" si="55"/>
        <v>232.00865149497986</v>
      </c>
      <c r="AE103" s="9">
        <f t="shared" si="51"/>
        <v>0.34913957118988037</v>
      </c>
      <c r="AF103" s="9">
        <f t="shared" si="56"/>
        <v>3</v>
      </c>
      <c r="AG103" s="9" t="str">
        <f t="shared" si="57"/>
        <v>A</v>
      </c>
      <c r="AH103" s="9">
        <f t="shared" si="58"/>
        <v>1</v>
      </c>
      <c r="AI103" s="9">
        <f t="shared" si="59"/>
        <v>1</v>
      </c>
      <c r="AJ103" s="9">
        <f t="shared" si="60"/>
        <v>1</v>
      </c>
      <c r="AK103" s="9">
        <f t="shared" si="61"/>
        <v>2</v>
      </c>
      <c r="AL103" s="9">
        <f t="shared" si="62"/>
        <v>2</v>
      </c>
      <c r="AM103" s="9">
        <f t="shared" si="63"/>
        <v>0</v>
      </c>
      <c r="AN103" s="9">
        <f t="shared" si="64"/>
        <v>46</v>
      </c>
      <c r="AO103" s="9">
        <f t="shared" si="52"/>
        <v>0.34913957118988037</v>
      </c>
      <c r="AP103" s="9">
        <f t="shared" si="65"/>
        <v>45</v>
      </c>
      <c r="AQ103" s="9">
        <f t="shared" si="66"/>
        <v>3.756891431411523</v>
      </c>
      <c r="AR103" s="9">
        <f t="shared" si="67"/>
        <v>235.7655429263914</v>
      </c>
      <c r="AS103" s="9">
        <f t="shared" si="68"/>
        <v>236.91366785078148</v>
      </c>
      <c r="AT103" s="9">
        <f t="shared" si="69"/>
        <v>232.35779106616974</v>
      </c>
      <c r="AU103" s="9">
        <f t="shared" si="53"/>
        <v>1</v>
      </c>
      <c r="AV103" s="9">
        <f t="shared" si="54"/>
        <v>1</v>
      </c>
    </row>
    <row r="104" spans="29:48" ht="12.75">
      <c r="AC104" s="2">
        <v>89</v>
      </c>
      <c r="AD104" s="9">
        <f t="shared" si="55"/>
        <v>232.35779106616974</v>
      </c>
      <c r="AE104" s="9">
        <f t="shared" si="51"/>
        <v>2.7164816856384277</v>
      </c>
      <c r="AF104" s="9">
        <f t="shared" si="56"/>
        <v>3</v>
      </c>
      <c r="AG104" s="9" t="str">
        <f t="shared" si="57"/>
        <v>A</v>
      </c>
      <c r="AH104" s="9">
        <f t="shared" si="58"/>
        <v>9999</v>
      </c>
      <c r="AI104" s="9">
        <f t="shared" si="59"/>
        <v>1</v>
      </c>
      <c r="AJ104" s="9">
        <f t="shared" si="60"/>
        <v>1</v>
      </c>
      <c r="AK104" s="9">
        <f t="shared" si="61"/>
        <v>2</v>
      </c>
      <c r="AL104" s="9">
        <f t="shared" si="62"/>
        <v>3</v>
      </c>
      <c r="AM104" s="9">
        <f t="shared" si="63"/>
        <v>1</v>
      </c>
      <c r="AN104" s="9">
        <f t="shared" si="64"/>
        <v>47</v>
      </c>
      <c r="AO104" s="9">
        <f t="shared" si="52"/>
        <v>2.7164816856384277</v>
      </c>
      <c r="AP104" s="9">
        <f t="shared" si="65"/>
        <v>45</v>
      </c>
      <c r="AQ104" s="9">
        <f t="shared" si="66"/>
        <v>3.756891431411523</v>
      </c>
      <c r="AR104" s="9">
        <f t="shared" si="67"/>
        <v>235.7655429263914</v>
      </c>
      <c r="AS104" s="9">
        <f t="shared" si="68"/>
        <v>236.91366785078148</v>
      </c>
      <c r="AT104" s="9">
        <f t="shared" si="69"/>
        <v>235.07427275180817</v>
      </c>
      <c r="AU104" s="9">
        <f t="shared" si="53"/>
        <v>1</v>
      </c>
      <c r="AV104" s="9">
        <f t="shared" si="54"/>
        <v>1</v>
      </c>
    </row>
    <row r="105" spans="29:48" ht="12.75">
      <c r="AC105" s="2">
        <v>90</v>
      </c>
      <c r="AD105" s="9">
        <f t="shared" si="55"/>
        <v>235.07427275180817</v>
      </c>
      <c r="AE105" s="9">
        <f t="shared" si="51"/>
        <v>0.6912701745832237</v>
      </c>
      <c r="AF105" s="9">
        <f t="shared" si="56"/>
        <v>3</v>
      </c>
      <c r="AG105" s="9" t="str">
        <f t="shared" si="57"/>
        <v>A</v>
      </c>
      <c r="AH105" s="9">
        <f t="shared" si="58"/>
        <v>9999</v>
      </c>
      <c r="AI105" s="9">
        <f t="shared" si="59"/>
        <v>1</v>
      </c>
      <c r="AJ105" s="9">
        <f t="shared" si="60"/>
        <v>1</v>
      </c>
      <c r="AK105" s="9">
        <f t="shared" si="61"/>
        <v>2</v>
      </c>
      <c r="AL105" s="9">
        <f t="shared" si="62"/>
        <v>4</v>
      </c>
      <c r="AM105" s="9">
        <f t="shared" si="63"/>
        <v>2</v>
      </c>
      <c r="AN105" s="9">
        <f t="shared" si="64"/>
        <v>48</v>
      </c>
      <c r="AO105" s="9">
        <f t="shared" si="52"/>
        <v>4.011860489845276</v>
      </c>
      <c r="AP105" s="9">
        <f t="shared" si="65"/>
        <v>45</v>
      </c>
      <c r="AQ105" s="9">
        <f t="shared" si="66"/>
        <v>3.756891431411523</v>
      </c>
      <c r="AR105" s="9">
        <f t="shared" si="67"/>
        <v>235.7655429263914</v>
      </c>
      <c r="AS105" s="9">
        <f t="shared" si="68"/>
        <v>236.91366785078148</v>
      </c>
      <c r="AT105" s="9">
        <f t="shared" si="69"/>
        <v>239.08613324165344</v>
      </c>
      <c r="AU105" s="9">
        <f t="shared" si="53"/>
        <v>1</v>
      </c>
      <c r="AV105" s="9">
        <f t="shared" si="54"/>
        <v>1</v>
      </c>
    </row>
    <row r="106" spans="29:48" ht="12.75">
      <c r="AC106" s="2">
        <v>91</v>
      </c>
      <c r="AD106" s="9">
        <f t="shared" si="55"/>
        <v>235.7655429263914</v>
      </c>
      <c r="AE106" s="9">
        <f t="shared" si="51"/>
        <v>1.148124924390089</v>
      </c>
      <c r="AF106" s="9">
        <f t="shared" si="56"/>
        <v>1</v>
      </c>
      <c r="AG106" s="9" t="str">
        <f t="shared" si="57"/>
        <v>S</v>
      </c>
      <c r="AH106" s="9">
        <f t="shared" si="58"/>
        <v>9999</v>
      </c>
      <c r="AI106" s="9">
        <f t="shared" si="59"/>
        <v>1</v>
      </c>
      <c r="AJ106" s="9">
        <f t="shared" si="60"/>
        <v>1</v>
      </c>
      <c r="AK106" s="9">
        <f t="shared" si="61"/>
        <v>2</v>
      </c>
      <c r="AL106" s="9">
        <f t="shared" si="62"/>
        <v>3</v>
      </c>
      <c r="AM106" s="9">
        <f t="shared" si="63"/>
        <v>1</v>
      </c>
      <c r="AN106" s="9">
        <f t="shared" si="64"/>
        <v>48</v>
      </c>
      <c r="AO106" s="9">
        <f t="shared" si="52"/>
        <v>4.011860489845276</v>
      </c>
      <c r="AP106" s="9">
        <f t="shared" si="65"/>
        <v>46</v>
      </c>
      <c r="AQ106" s="9">
        <f t="shared" si="66"/>
        <v>2.8485226605291745</v>
      </c>
      <c r="AR106" s="9">
        <f t="shared" si="67"/>
        <v>238.61406558692056</v>
      </c>
      <c r="AS106" s="9">
        <f t="shared" si="68"/>
        <v>236.91366785078148</v>
      </c>
      <c r="AT106" s="9">
        <f t="shared" si="69"/>
        <v>239.08613324165344</v>
      </c>
      <c r="AU106" s="9">
        <f t="shared" si="53"/>
        <v>0</v>
      </c>
      <c r="AV106" s="9">
        <f t="shared" si="54"/>
        <v>0</v>
      </c>
    </row>
    <row r="107" spans="29:48" ht="12.75">
      <c r="AC107" s="2">
        <v>92</v>
      </c>
      <c r="AD107" s="9">
        <f t="shared" si="55"/>
        <v>236.91366785078148</v>
      </c>
      <c r="AE107" s="9">
        <f t="shared" si="51"/>
        <v>1.700397736139081</v>
      </c>
      <c r="AF107" s="9">
        <f t="shared" si="56"/>
        <v>2</v>
      </c>
      <c r="AG107" s="9" t="str">
        <f t="shared" si="57"/>
        <v>S</v>
      </c>
      <c r="AH107" s="9">
        <f t="shared" si="58"/>
        <v>9999</v>
      </c>
      <c r="AI107" s="9">
        <f t="shared" si="59"/>
        <v>1</v>
      </c>
      <c r="AJ107" s="9">
        <f t="shared" si="60"/>
        <v>1</v>
      </c>
      <c r="AK107" s="9">
        <f t="shared" si="61"/>
        <v>2</v>
      </c>
      <c r="AL107" s="9">
        <f t="shared" si="62"/>
        <v>2</v>
      </c>
      <c r="AM107" s="9">
        <f t="shared" si="63"/>
        <v>0</v>
      </c>
      <c r="AN107" s="9">
        <f t="shared" si="64"/>
        <v>48</v>
      </c>
      <c r="AO107" s="9">
        <f t="shared" si="52"/>
        <v>4.011860489845276</v>
      </c>
      <c r="AP107" s="9">
        <f t="shared" si="65"/>
        <v>47</v>
      </c>
      <c r="AQ107" s="9">
        <f t="shared" si="66"/>
        <v>7.232168056508812</v>
      </c>
      <c r="AR107" s="9">
        <f t="shared" si="67"/>
        <v>238.61406558692056</v>
      </c>
      <c r="AS107" s="9">
        <f t="shared" si="68"/>
        <v>244.1458359072903</v>
      </c>
      <c r="AT107" s="9">
        <f t="shared" si="69"/>
        <v>239.08613324165344</v>
      </c>
      <c r="AU107" s="9">
        <f t="shared" si="53"/>
        <v>0</v>
      </c>
      <c r="AV107" s="9">
        <f t="shared" si="54"/>
        <v>0</v>
      </c>
    </row>
    <row r="108" spans="29:48" ht="12.75">
      <c r="AC108" s="2">
        <v>93</v>
      </c>
      <c r="AD108" s="9">
        <f t="shared" si="55"/>
        <v>238.61406558692056</v>
      </c>
      <c r="AE108" s="9">
        <f t="shared" si="51"/>
        <v>0.47206765473288215</v>
      </c>
      <c r="AF108" s="9">
        <f t="shared" si="56"/>
        <v>1</v>
      </c>
      <c r="AG108" s="9" t="str">
        <f t="shared" si="57"/>
        <v>S</v>
      </c>
      <c r="AH108" s="9">
        <f t="shared" si="58"/>
        <v>9999</v>
      </c>
      <c r="AI108" s="9">
        <f t="shared" si="59"/>
        <v>0</v>
      </c>
      <c r="AJ108" s="9">
        <f t="shared" si="60"/>
        <v>1</v>
      </c>
      <c r="AK108" s="9">
        <f t="shared" si="61"/>
        <v>1</v>
      </c>
      <c r="AL108" s="9">
        <f t="shared" si="62"/>
        <v>1</v>
      </c>
      <c r="AM108" s="9">
        <f t="shared" si="63"/>
        <v>0</v>
      </c>
      <c r="AN108" s="9">
        <f t="shared" si="64"/>
        <v>48</v>
      </c>
      <c r="AO108" s="9">
        <f t="shared" si="52"/>
        <v>4.011860489845276</v>
      </c>
      <c r="AP108" s="9">
        <f t="shared" si="65"/>
        <v>47</v>
      </c>
      <c r="AQ108" s="9">
        <f t="shared" si="66"/>
        <v>7.232168056508812</v>
      </c>
      <c r="AR108" s="9">
        <f t="shared" si="67"/>
        <v>100000</v>
      </c>
      <c r="AS108" s="9">
        <f t="shared" si="68"/>
        <v>244.1458359072903</v>
      </c>
      <c r="AT108" s="9">
        <f t="shared" si="69"/>
        <v>239.08613324165344</v>
      </c>
      <c r="AU108" s="9">
        <f t="shared" si="53"/>
        <v>0</v>
      </c>
      <c r="AV108" s="9">
        <f t="shared" si="54"/>
        <v>0</v>
      </c>
    </row>
    <row r="109" spans="29:48" ht="12.75">
      <c r="AC109" s="2">
        <v>94</v>
      </c>
      <c r="AD109" s="9">
        <f t="shared" si="55"/>
        <v>239.08613324165344</v>
      </c>
      <c r="AE109" s="9">
        <f t="shared" si="51"/>
        <v>2.476159930229187</v>
      </c>
      <c r="AF109" s="9">
        <f t="shared" si="56"/>
        <v>3</v>
      </c>
      <c r="AG109" s="9" t="str">
        <f t="shared" si="57"/>
        <v>A</v>
      </c>
      <c r="AH109" s="9">
        <f t="shared" si="58"/>
        <v>1</v>
      </c>
      <c r="AI109" s="9">
        <f t="shared" si="59"/>
        <v>1</v>
      </c>
      <c r="AJ109" s="9">
        <f t="shared" si="60"/>
        <v>1</v>
      </c>
      <c r="AK109" s="9">
        <f t="shared" si="61"/>
        <v>2</v>
      </c>
      <c r="AL109" s="9">
        <f t="shared" si="62"/>
        <v>2</v>
      </c>
      <c r="AM109" s="9">
        <f t="shared" si="63"/>
        <v>0</v>
      </c>
      <c r="AN109" s="9">
        <f t="shared" si="64"/>
        <v>49</v>
      </c>
      <c r="AO109" s="9">
        <f t="shared" si="52"/>
        <v>2.476159930229187</v>
      </c>
      <c r="AP109" s="9">
        <f t="shared" si="65"/>
        <v>48</v>
      </c>
      <c r="AQ109" s="9">
        <f t="shared" si="66"/>
        <v>3.7415458693388306</v>
      </c>
      <c r="AR109" s="9">
        <f t="shared" si="67"/>
        <v>242.82767911099228</v>
      </c>
      <c r="AS109" s="9">
        <f t="shared" si="68"/>
        <v>244.1458359072903</v>
      </c>
      <c r="AT109" s="9">
        <f t="shared" si="69"/>
        <v>241.56229317188263</v>
      </c>
      <c r="AU109" s="9">
        <f t="shared" si="53"/>
        <v>1</v>
      </c>
      <c r="AV109" s="9">
        <f t="shared" si="54"/>
        <v>1</v>
      </c>
    </row>
    <row r="110" spans="29:48" ht="12.75">
      <c r="AC110" s="2">
        <v>95</v>
      </c>
      <c r="AD110" s="9">
        <f t="shared" si="55"/>
        <v>241.56229317188263</v>
      </c>
      <c r="AE110" s="9">
        <f t="shared" si="51"/>
        <v>1.1939759721755934</v>
      </c>
      <c r="AF110" s="9">
        <f t="shared" si="56"/>
        <v>3</v>
      </c>
      <c r="AG110" s="9" t="str">
        <f t="shared" si="57"/>
        <v>A</v>
      </c>
      <c r="AH110" s="9">
        <f t="shared" si="58"/>
        <v>9999</v>
      </c>
      <c r="AI110" s="9">
        <f t="shared" si="59"/>
        <v>1</v>
      </c>
      <c r="AJ110" s="9">
        <f t="shared" si="60"/>
        <v>1</v>
      </c>
      <c r="AK110" s="9">
        <f t="shared" si="61"/>
        <v>2</v>
      </c>
      <c r="AL110" s="9">
        <f t="shared" si="62"/>
        <v>3</v>
      </c>
      <c r="AM110" s="9">
        <f t="shared" si="63"/>
        <v>1</v>
      </c>
      <c r="AN110" s="9">
        <f t="shared" si="64"/>
        <v>50</v>
      </c>
      <c r="AO110" s="9">
        <f t="shared" si="52"/>
        <v>1.1949759721755981</v>
      </c>
      <c r="AP110" s="9">
        <f t="shared" si="65"/>
        <v>48</v>
      </c>
      <c r="AQ110" s="9">
        <f t="shared" si="66"/>
        <v>3.7415458693388306</v>
      </c>
      <c r="AR110" s="9">
        <f t="shared" si="67"/>
        <v>242.82767911099228</v>
      </c>
      <c r="AS110" s="9">
        <f t="shared" si="68"/>
        <v>244.1458359072903</v>
      </c>
      <c r="AT110" s="9">
        <f t="shared" si="69"/>
        <v>242.75726914405823</v>
      </c>
      <c r="AU110" s="9">
        <f t="shared" si="53"/>
        <v>1</v>
      </c>
      <c r="AV110" s="9">
        <f t="shared" si="54"/>
        <v>1</v>
      </c>
    </row>
    <row r="111" spans="29:48" ht="12.75">
      <c r="AC111" s="2">
        <v>96</v>
      </c>
      <c r="AD111" s="9">
        <f t="shared" si="55"/>
        <v>242.75726914405823</v>
      </c>
      <c r="AE111" s="9">
        <f>MAX(MIN(AD112,SimQ_3_Stop),SimQ_3_Start)-MAX(MIN(AD111,SimQ_3_Stop),SimQ_3_Start)</f>
        <v>0</v>
      </c>
      <c r="AF111" s="9">
        <f t="shared" si="56"/>
        <v>3</v>
      </c>
      <c r="AG111" s="9" t="str">
        <f t="shared" si="57"/>
        <v>A</v>
      </c>
      <c r="AH111" s="9">
        <f t="shared" si="58"/>
        <v>9999</v>
      </c>
      <c r="AI111" s="9">
        <f t="shared" si="59"/>
        <v>1</v>
      </c>
      <c r="AJ111" s="9">
        <f t="shared" si="60"/>
        <v>1</v>
      </c>
      <c r="AK111" s="9">
        <f t="shared" si="61"/>
        <v>2</v>
      </c>
      <c r="AL111" s="9">
        <f t="shared" si="62"/>
        <v>4</v>
      </c>
      <c r="AM111" s="9">
        <f t="shared" si="63"/>
        <v>2</v>
      </c>
      <c r="AN111" s="9">
        <f t="shared" si="64"/>
        <v>51</v>
      </c>
      <c r="AO111" s="9">
        <f t="shared" si="52"/>
        <v>999999</v>
      </c>
      <c r="AP111" s="9">
        <f t="shared" si="65"/>
        <v>48</v>
      </c>
      <c r="AQ111" s="9">
        <f t="shared" si="66"/>
        <v>3.7415458693388306</v>
      </c>
      <c r="AR111" s="9">
        <f t="shared" si="67"/>
        <v>242.82767911099228</v>
      </c>
      <c r="AS111" s="9">
        <f t="shared" si="68"/>
        <v>244.1458359072903</v>
      </c>
      <c r="AT111" s="9">
        <f t="shared" si="69"/>
        <v>1000241.7572691441</v>
      </c>
      <c r="AU111" s="9">
        <f t="shared" si="53"/>
        <v>0</v>
      </c>
      <c r="AV111" s="9">
        <f t="shared" si="54"/>
        <v>0</v>
      </c>
    </row>
    <row r="112" spans="29:48" ht="12.75">
      <c r="AC112" s="2">
        <v>97</v>
      </c>
      <c r="AD112" s="9">
        <f t="shared" si="55"/>
        <v>242.82767911099228</v>
      </c>
      <c r="AE112" s="9">
        <f>MAX(MIN(AD113,SimQ_3_Stop),SimQ_3_Start)-MAX(MIN(AD112,SimQ_3_Stop),SimQ_3_Start)</f>
        <v>0</v>
      </c>
      <c r="AF112" s="9">
        <f t="shared" si="56"/>
        <v>1</v>
      </c>
      <c r="AG112" s="9" t="str">
        <f t="shared" si="57"/>
        <v>S</v>
      </c>
      <c r="AH112" s="9">
        <f t="shared" si="58"/>
        <v>9999</v>
      </c>
      <c r="AI112" s="9">
        <f t="shared" si="59"/>
        <v>1</v>
      </c>
      <c r="AJ112" s="9">
        <f t="shared" si="60"/>
        <v>1</v>
      </c>
      <c r="AK112" s="9">
        <f>SUM(AI112:AJ112)</f>
        <v>2</v>
      </c>
      <c r="AL112" s="9">
        <f t="shared" si="62"/>
        <v>3</v>
      </c>
      <c r="AM112" s="9">
        <f>AL112-AK112</f>
        <v>1</v>
      </c>
      <c r="AN112" s="9">
        <f t="shared" si="64"/>
        <v>51</v>
      </c>
      <c r="AO112" s="9">
        <f t="shared" si="52"/>
        <v>999999</v>
      </c>
      <c r="AP112" s="9">
        <f t="shared" si="65"/>
        <v>49</v>
      </c>
      <c r="AQ112" s="9">
        <f t="shared" si="66"/>
        <v>4.237863637179626</v>
      </c>
      <c r="AR112" s="9">
        <f t="shared" si="67"/>
        <v>247.0655427481719</v>
      </c>
      <c r="AS112" s="9">
        <f t="shared" si="68"/>
        <v>244.1458359072903</v>
      </c>
      <c r="AT112" s="9">
        <f t="shared" si="69"/>
        <v>1000241.7572691441</v>
      </c>
      <c r="AU112" s="9">
        <f t="shared" si="53"/>
        <v>0</v>
      </c>
      <c r="AV112" s="9">
        <f t="shared" si="54"/>
        <v>0</v>
      </c>
    </row>
    <row r="113" spans="29:48" ht="12.75">
      <c r="AC113" s="2">
        <v>98</v>
      </c>
      <c r="AD113" s="9">
        <f t="shared" si="55"/>
        <v>244.1458359072903</v>
      </c>
      <c r="AE113" s="9">
        <f>MAX(MIN(AD114,SimQ_3_Stop),SimQ_3_Start)-MAX(MIN(AD113,SimQ_3_Stop),SimQ_3_Start)</f>
        <v>0</v>
      </c>
      <c r="AF113" s="9">
        <f t="shared" si="56"/>
        <v>2</v>
      </c>
      <c r="AG113" s="9" t="str">
        <f t="shared" si="57"/>
        <v>S</v>
      </c>
      <c r="AH113" s="9">
        <f t="shared" si="58"/>
        <v>9999</v>
      </c>
      <c r="AI113" s="9">
        <f t="shared" si="59"/>
        <v>1</v>
      </c>
      <c r="AJ113" s="9">
        <f t="shared" si="60"/>
        <v>1</v>
      </c>
      <c r="AK113" s="9">
        <f>SUM(AI113:AJ113)</f>
        <v>2</v>
      </c>
      <c r="AL113" s="9">
        <f t="shared" si="62"/>
        <v>2</v>
      </c>
      <c r="AM113" s="9">
        <f>AL113-AK113</f>
        <v>0</v>
      </c>
      <c r="AN113" s="9">
        <f t="shared" si="64"/>
        <v>51</v>
      </c>
      <c r="AO113" s="9">
        <f t="shared" si="52"/>
        <v>999999</v>
      </c>
      <c r="AP113" s="9">
        <f t="shared" si="65"/>
        <v>50</v>
      </c>
      <c r="AQ113" s="9">
        <f t="shared" si="66"/>
        <v>3.1006932513576113</v>
      </c>
      <c r="AR113" s="9">
        <f t="shared" si="67"/>
        <v>247.0655427481719</v>
      </c>
      <c r="AS113" s="9">
        <f t="shared" si="68"/>
        <v>247.2465291586479</v>
      </c>
      <c r="AT113" s="9">
        <f t="shared" si="69"/>
        <v>1000241.7572691441</v>
      </c>
      <c r="AU113" s="9">
        <f t="shared" si="53"/>
        <v>0</v>
      </c>
      <c r="AV113" s="9">
        <f t="shared" si="54"/>
        <v>0</v>
      </c>
    </row>
    <row r="114" spans="29:48" ht="12.75">
      <c r="AC114" s="2">
        <v>99</v>
      </c>
      <c r="AD114" s="9">
        <f t="shared" si="55"/>
        <v>247.0655427481719</v>
      </c>
      <c r="AE114" s="9">
        <f>MAX(MIN(AD115,SimQ_3_Stop),SimQ_3_Start)-MAX(MIN(AD114,SimQ_3_Stop),SimQ_3_Start)</f>
        <v>0</v>
      </c>
      <c r="AF114" s="9">
        <f t="shared" si="56"/>
        <v>1</v>
      </c>
      <c r="AG114" s="9" t="str">
        <f t="shared" si="57"/>
        <v>S</v>
      </c>
      <c r="AH114" s="9">
        <f t="shared" si="58"/>
        <v>9999</v>
      </c>
      <c r="AI114" s="9">
        <f t="shared" si="59"/>
        <v>0</v>
      </c>
      <c r="AJ114" s="9">
        <f t="shared" si="60"/>
        <v>1</v>
      </c>
      <c r="AK114" s="9">
        <f>SUM(AI114:AJ114)</f>
        <v>1</v>
      </c>
      <c r="AL114" s="9">
        <f t="shared" si="62"/>
        <v>1</v>
      </c>
      <c r="AM114" s="9">
        <f>AL114-AK114</f>
        <v>0</v>
      </c>
      <c r="AN114" s="9">
        <f t="shared" si="64"/>
        <v>51</v>
      </c>
      <c r="AO114" s="9">
        <f t="shared" si="52"/>
        <v>999999</v>
      </c>
      <c r="AP114" s="9">
        <f t="shared" si="65"/>
        <v>50</v>
      </c>
      <c r="AQ114" s="9">
        <f t="shared" si="66"/>
        <v>3.1006932513576113</v>
      </c>
      <c r="AR114" s="9">
        <f t="shared" si="67"/>
        <v>100000</v>
      </c>
      <c r="AS114" s="9">
        <f t="shared" si="68"/>
        <v>247.2465291586479</v>
      </c>
      <c r="AT114" s="9">
        <f t="shared" si="69"/>
        <v>1000241.7572691441</v>
      </c>
      <c r="AU114" s="9">
        <f t="shared" si="53"/>
        <v>0</v>
      </c>
      <c r="AV114" s="9">
        <f t="shared" si="54"/>
        <v>0</v>
      </c>
    </row>
    <row r="115" spans="29:48" ht="12.75">
      <c r="AC115" s="2">
        <v>100</v>
      </c>
      <c r="AD115" s="9">
        <f t="shared" si="55"/>
        <v>247.2465291586479</v>
      </c>
      <c r="AE115" s="9">
        <v>0</v>
      </c>
      <c r="AF115" s="9">
        <f t="shared" si="56"/>
        <v>2</v>
      </c>
      <c r="AG115" s="9" t="str">
        <f t="shared" si="57"/>
        <v>S</v>
      </c>
      <c r="AH115" s="9">
        <f t="shared" si="58"/>
        <v>1</v>
      </c>
      <c r="AI115" s="9">
        <f t="shared" si="59"/>
        <v>0</v>
      </c>
      <c r="AJ115" s="9">
        <f t="shared" si="60"/>
        <v>0</v>
      </c>
      <c r="AK115" s="9">
        <f>SUM(AI115:AJ115)</f>
        <v>0</v>
      </c>
      <c r="AL115" s="9">
        <f t="shared" si="62"/>
        <v>0</v>
      </c>
      <c r="AM115" s="9">
        <f>AL115-AK115</f>
        <v>0</v>
      </c>
      <c r="AN115" s="9">
        <f t="shared" si="64"/>
        <v>51</v>
      </c>
      <c r="AO115" s="9">
        <f t="shared" si="52"/>
        <v>999999</v>
      </c>
      <c r="AP115" s="9">
        <f t="shared" si="65"/>
        <v>50</v>
      </c>
      <c r="AQ115" s="9">
        <f t="shared" si="66"/>
        <v>3.1006932513576113</v>
      </c>
      <c r="AR115" s="9">
        <f t="shared" si="67"/>
        <v>100000</v>
      </c>
      <c r="AS115" s="9">
        <f t="shared" si="68"/>
        <v>100000</v>
      </c>
      <c r="AT115" s="9">
        <f t="shared" si="69"/>
        <v>1000241.7572691441</v>
      </c>
      <c r="AU115" s="9">
        <f t="shared" si="53"/>
        <v>0</v>
      </c>
      <c r="AV115" s="9">
        <f t="shared" si="54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A</dc:creator>
  <cp:keywords/>
  <dc:description/>
  <cp:lastModifiedBy>B A</cp:lastModifiedBy>
  <dcterms:created xsi:type="dcterms:W3CDTF">2009-05-20T13:04:56Z</dcterms:created>
  <cp:category/>
  <cp:version/>
  <cp:contentType/>
  <cp:contentStatus/>
</cp:coreProperties>
</file>